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B:\proj2001\104466.01 SASWA\reports\PCC\SWMP REVISED\REVISED\Carrollton\"/>
    </mc:Choice>
  </mc:AlternateContent>
  <xr:revisionPtr revIDLastSave="0" documentId="13_ncr:1_{1C56B052-2807-487F-A7B2-F5C2D3F3EBA9}" xr6:coauthVersionLast="45" xr6:coauthVersionMax="45" xr10:uidLastSave="{00000000-0000-0000-0000-000000000000}"/>
  <bookViews>
    <workbookView xWindow="-120" yWindow="-120" windowWidth="29040" windowHeight="15840" tabRatio="786" activeTab="1" xr2:uid="{00000000-000D-0000-FFFF-FFFF00000000}"/>
  </bookViews>
  <sheets>
    <sheet name="Site Description" sheetId="2" r:id="rId1"/>
    <sheet name="Runoff Coefficient" sheetId="3" r:id="rId2"/>
    <sheet name="Stormwater Calculations" sheetId="12" r:id="rId3"/>
    <sheet name="Channel Protection Calculations" sheetId="13" state="hidden" r:id="rId4"/>
  </sheets>
  <definedNames>
    <definedName name="_xlnm.Print_Area" localSheetId="1">'Runoff Coefficient'!$A$1:$F$37</definedName>
    <definedName name="_xlnm.Print_Area" localSheetId="0">'Site Description'!$A$1:$H$45</definedName>
    <definedName name="_xlnm.Print_Area" localSheetId="2">'Stormwater Calculations'!$A$1:$F$120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3" l="1"/>
  <c r="B29" i="13" s="1"/>
  <c r="J37" i="2" l="1"/>
  <c r="D37" i="2"/>
  <c r="J36" i="2"/>
  <c r="D36" i="2"/>
  <c r="J35" i="2"/>
  <c r="D35" i="2"/>
  <c r="J34" i="2"/>
  <c r="D34" i="2"/>
  <c r="J33" i="2"/>
  <c r="D33" i="2"/>
  <c r="D75" i="12" l="1"/>
  <c r="D61" i="12"/>
  <c r="D60" i="12"/>
  <c r="D14" i="12"/>
  <c r="D20" i="12" s="1"/>
  <c r="D24" i="12" l="1"/>
  <c r="D28" i="12"/>
  <c r="D114" i="12"/>
  <c r="F2" i="3"/>
  <c r="D6" i="3"/>
  <c r="F6" i="3" s="1"/>
  <c r="D7" i="3"/>
  <c r="F7" i="3" s="1"/>
  <c r="D8" i="3"/>
  <c r="F8" i="3"/>
  <c r="D9" i="3"/>
  <c r="F9" i="3"/>
  <c r="D10" i="3"/>
  <c r="F10" i="3" s="1"/>
  <c r="D11" i="3"/>
  <c r="F11" i="3" s="1"/>
  <c r="D12" i="3"/>
  <c r="F12" i="3" s="1"/>
  <c r="E13" i="3"/>
  <c r="D107" i="12"/>
  <c r="D115" i="12" s="1"/>
  <c r="F13" i="3" l="1"/>
  <c r="D15" i="3" s="1"/>
  <c r="B7" i="13" s="1"/>
  <c r="D26" i="3" l="1"/>
  <c r="D27" i="3"/>
  <c r="D28" i="3"/>
  <c r="D29" i="3"/>
  <c r="D30" i="3"/>
  <c r="D31" i="3"/>
  <c r="D25" i="3"/>
  <c r="D69" i="12" l="1"/>
  <c r="F21" i="3" l="1"/>
  <c r="E32" i="3"/>
  <c r="D8" i="12" s="1"/>
  <c r="B6" i="13" s="1"/>
  <c r="B10" i="13" s="1"/>
  <c r="F29" i="3"/>
  <c r="B30" i="13" l="1"/>
  <c r="B15" i="13"/>
  <c r="B24" i="13" s="1"/>
  <c r="B25" i="13" s="1"/>
  <c r="B27" i="13" s="1"/>
  <c r="D16" i="12"/>
  <c r="D17" i="12"/>
  <c r="D34" i="12"/>
  <c r="F27" i="3"/>
  <c r="F30" i="3"/>
  <c r="F25" i="3"/>
  <c r="F28" i="3"/>
  <c r="F31" i="3"/>
  <c r="F26" i="3"/>
  <c r="D31" i="12" l="1"/>
  <c r="F32" i="3"/>
  <c r="D34" i="3" s="1"/>
  <c r="D10" i="12" s="1"/>
  <c r="D81" i="12" s="1"/>
  <c r="D84" i="12" s="1"/>
  <c r="D87" i="12" s="1"/>
  <c r="D90" i="12" s="1"/>
  <c r="D37" i="12" l="1"/>
  <c r="D40" i="12" s="1"/>
  <c r="D43" i="12" s="1"/>
  <c r="D52" i="12"/>
  <c r="D56" i="12" s="1"/>
  <c r="D54" i="12" l="1"/>
  <c r="D55" i="12" s="1"/>
  <c r="D46" i="12"/>
  <c r="D96" i="12"/>
  <c r="D101" i="12" l="1"/>
  <c r="D116" i="12"/>
  <c r="D110" i="12" l="1"/>
  <c r="D111" i="12" s="1"/>
  <c r="D113" i="12" s="1"/>
  <c r="D6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Chartier, Jacob T.</author>
  </authors>
  <commentList>
    <comment ref="D7" authorId="0" shapeId="0" xr:uid="{00000000-0006-0000-0400-000001000000}">
      <text>
        <r>
          <rPr>
            <b/>
            <sz val="9"/>
            <color indexed="81"/>
            <rFont val="Tahoma"/>
            <family val="2"/>
          </rPr>
          <t>Enter where the water is being discharged to.</t>
        </r>
      </text>
    </comment>
    <comment ref="D9" authorId="0" shapeId="0" xr:uid="{00000000-0006-0000-0400-000002000000}">
      <text>
        <r>
          <rPr>
            <b/>
            <sz val="9"/>
            <color indexed="81"/>
            <rFont val="Tahoma"/>
            <family val="2"/>
          </rPr>
          <t>Enter value given by county engineer or leave as 0%</t>
        </r>
      </text>
    </comment>
    <comment ref="D11" authorId="0" shapeId="0" xr:uid="{00000000-0006-0000-0400-000003000000}">
      <text>
        <r>
          <rPr>
            <b/>
            <sz val="9"/>
            <color indexed="81"/>
            <rFont val="Tahoma"/>
            <family val="2"/>
          </rPr>
          <t>Enter the length in feet from the highest elevation to the design outlet point.</t>
        </r>
      </text>
    </comment>
    <comment ref="D13" authorId="0" shapeId="0" xr:uid="{00000000-0006-0000-0400-000004000000}">
      <text>
        <r>
          <rPr>
            <b/>
            <sz val="9"/>
            <color indexed="81"/>
            <rFont val="Tahoma"/>
            <family val="2"/>
          </rPr>
          <t>Assumes velocity for overland drainage is 2.0 fps, and a lag time of 15 minutes.</t>
        </r>
      </text>
    </comment>
    <comment ref="D49" authorId="0" shapeId="0" xr:uid="{8A4605E2-70CB-4E05-9990-DC8C5D652296}">
      <text>
        <r>
          <rPr>
            <b/>
            <sz val="9"/>
            <color indexed="81"/>
            <rFont val="Tahoma"/>
            <family val="2"/>
          </rPr>
          <t>Enter height from center of orifice to the maximum pond elevation.</t>
        </r>
      </text>
    </comment>
    <comment ref="D59" authorId="0" shapeId="0" xr:uid="{00000000-0006-0000-0400-000008000000}">
      <text>
        <r>
          <rPr>
            <b/>
            <sz val="9"/>
            <color indexed="81"/>
            <rFont val="Tahoma"/>
            <family val="2"/>
          </rPr>
          <t>Enter value in increments of 1/8 inch from 0 to maximum circular orifice diameter. (found on previous line)</t>
        </r>
      </text>
    </comment>
    <comment ref="D64" authorId="0" shapeId="0" xr:uid="{00000000-0006-0000-0400-000009000000}">
      <text>
        <r>
          <rPr>
            <b/>
            <sz val="9"/>
            <color indexed="81"/>
            <rFont val="Tahoma"/>
            <family val="2"/>
          </rPr>
          <t>This value must be lower or the exact value of the allowable discharge (Qa) that was calculated at the top of the spreadsheet.</t>
        </r>
      </text>
    </comment>
    <comment ref="D68" authorId="0" shapeId="0" xr:uid="{00000000-0006-0000-0400-00000A000000}">
      <text>
        <r>
          <rPr>
            <b/>
            <sz val="9"/>
            <color indexed="81"/>
            <rFont val="Tahoma"/>
            <family val="2"/>
          </rPr>
          <t>Enter diameter of the line.</t>
        </r>
      </text>
    </comment>
    <comment ref="D71" authorId="0" shapeId="0" xr:uid="{00000000-0006-0000-0400-00000B000000}">
      <text>
        <r>
          <rPr>
            <b/>
            <sz val="9"/>
            <color indexed="81"/>
            <rFont val="Tahoma"/>
            <family val="2"/>
          </rPr>
          <t>Plastic = 0.009
Concrete = 0.012
Corrugated Metal = 0.025</t>
        </r>
      </text>
    </comment>
    <comment ref="D72" authorId="0" shapeId="0" xr:uid="{00000000-0006-0000-0400-00000C000000}">
      <text>
        <r>
          <rPr>
            <b/>
            <sz val="9"/>
            <color indexed="81"/>
            <rFont val="Tahoma"/>
            <family val="2"/>
          </rPr>
          <t>Enter slope from pond water elevation to the invert of the outlet pipe.</t>
        </r>
      </text>
    </comment>
    <comment ref="D75" authorId="0" shapeId="0" xr:uid="{00000000-0006-0000-0400-00000D000000}">
      <text>
        <r>
          <rPr>
            <b/>
            <sz val="9"/>
            <color indexed="81"/>
            <rFont val="Tahoma"/>
            <family val="2"/>
          </rPr>
          <t>This value must be lower or the exact value of the allowable discharge (Qa) that was calculated at the top of the spreadsheet.</t>
        </r>
      </text>
    </comment>
    <comment ref="D78" authorId="0" shapeId="0" xr:uid="{00000000-0006-0000-0400-00000E000000}">
      <text>
        <r>
          <rPr>
            <b/>
            <sz val="9"/>
            <color indexed="81"/>
            <rFont val="Tahoma"/>
            <family val="2"/>
          </rPr>
          <t>Value of Actual Restricted Discharge of selection that was made.</t>
        </r>
      </text>
    </comment>
    <comment ref="D105" authorId="0" shapeId="0" xr:uid="{64B0852B-ED44-4ABB-A730-281D44149B1E}">
      <text>
        <r>
          <rPr>
            <b/>
            <sz val="9"/>
            <color indexed="81"/>
            <rFont val="Tahoma"/>
            <family val="2"/>
          </rPr>
          <t>Enter maximum water elevation in pond.</t>
        </r>
      </text>
    </comment>
    <comment ref="D106" authorId="0" shapeId="0" xr:uid="{FB73821A-3453-4630-8BCF-67D6374425E7}">
      <text>
        <r>
          <rPr>
            <b/>
            <sz val="9"/>
            <color indexed="81"/>
            <rFont val="Tahoma"/>
            <family val="2"/>
          </rPr>
          <t>Enter elevation of bottom of pond.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Chartier, Jacob T.</author>
  </authors>
  <commentList>
    <comment ref="B19" authorId="0" shapeId="0" xr:uid="{659A15CD-65BF-49C3-83EE-CF5A45374214}">
      <text>
        <r>
          <rPr>
            <b/>
            <sz val="9"/>
            <color indexed="81"/>
            <rFont val="Tahoma"/>
            <family val="2"/>
          </rPr>
          <t>Enter maximum water elevation in pond when banks are full.</t>
        </r>
      </text>
    </comment>
  </commentList>
</comments>
</file>

<file path=xl/sharedStrings.xml><?xml version="1.0" encoding="utf-8"?>
<sst xmlns="http://schemas.openxmlformats.org/spreadsheetml/2006/main" count="280" uniqueCount="165">
  <si>
    <t>PROJECT:</t>
  </si>
  <si>
    <t>DATE:</t>
  </si>
  <si>
    <t>ENGINEER:</t>
  </si>
  <si>
    <t>DETERMINE ALLOWABLE DISCHARGE:</t>
  </si>
  <si>
    <t>Receiving Drain/ Storm Sewer/ Etc.:</t>
  </si>
  <si>
    <t>%</t>
  </si>
  <si>
    <t>Intensity (I) =</t>
  </si>
  <si>
    <t>DETERMINE REQUIRED STORAGE:</t>
  </si>
  <si>
    <t>Storage Time (T) =</t>
  </si>
  <si>
    <t>Head Differential (dH) =</t>
  </si>
  <si>
    <t>(Center of Orifice to Maximum Ponding Elevation)</t>
  </si>
  <si>
    <r>
      <t>Qa/[0.62(64.4(dH))</t>
    </r>
    <r>
      <rPr>
        <vertAlign val="superscript"/>
        <sz val="10"/>
        <rFont val="Times New Roman"/>
        <family val="1"/>
      </rPr>
      <t>1/2</t>
    </r>
    <r>
      <rPr>
        <sz val="10"/>
        <rFont val="Times New Roman"/>
        <family val="1"/>
      </rPr>
      <t>]</t>
    </r>
  </si>
  <si>
    <t>Diameter of Orifice =</t>
  </si>
  <si>
    <t>Actual Restricted Discharge (Qr) =</t>
  </si>
  <si>
    <t>Diameter of Line (D) =</t>
  </si>
  <si>
    <t>Manning's roughness coefficient (n) =</t>
  </si>
  <si>
    <t>(Based on Actual Restricted Discharge)</t>
  </si>
  <si>
    <t>1)  Township:</t>
  </si>
  <si>
    <t>2)  County:</t>
  </si>
  <si>
    <t>4)  Zoned:</t>
  </si>
  <si>
    <t>5)  Design Storm:</t>
  </si>
  <si>
    <t>6)  Impervious Factor:</t>
  </si>
  <si>
    <t xml:space="preserve">Total Site </t>
  </si>
  <si>
    <t xml:space="preserve">Building Envelope </t>
  </si>
  <si>
    <t xml:space="preserve">Parking Lot </t>
  </si>
  <si>
    <t xml:space="preserve">Sidewalk </t>
  </si>
  <si>
    <t xml:space="preserve">Grass </t>
  </si>
  <si>
    <t>sf</t>
  </si>
  <si>
    <t>acres</t>
  </si>
  <si>
    <t>LOCATION:</t>
  </si>
  <si>
    <t>PURPOSE:</t>
  </si>
  <si>
    <t>GIVEN:</t>
  </si>
  <si>
    <t>REFERENCES:</t>
  </si>
  <si>
    <t xml:space="preserve">DRAINAGE </t>
  </si>
  <si>
    <t>DISTRICT:</t>
  </si>
  <si>
    <t>3)  Parcel #:</t>
  </si>
  <si>
    <t>Project:</t>
  </si>
  <si>
    <t>Date:</t>
  </si>
  <si>
    <t>Location:</t>
  </si>
  <si>
    <t>C</t>
  </si>
  <si>
    <t>Area (acres)</t>
  </si>
  <si>
    <t>Totals =</t>
  </si>
  <si>
    <t>Holding Time =</t>
  </si>
  <si>
    <t>Lawn Area</t>
  </si>
  <si>
    <t>Water</t>
  </si>
  <si>
    <t>Length of runoff (L) =</t>
  </si>
  <si>
    <t>L/(2*60)+15</t>
  </si>
  <si>
    <t>C x Area</t>
  </si>
  <si>
    <r>
      <t>H</t>
    </r>
    <r>
      <rPr>
        <b/>
        <vertAlign val="subscript"/>
        <sz val="10"/>
        <rFont val="Times New Roman"/>
        <family val="1"/>
      </rPr>
      <t>ave,bf</t>
    </r>
    <r>
      <rPr>
        <b/>
        <sz val="10"/>
        <rFont val="Times New Roman"/>
        <family val="1"/>
      </rPr>
      <t xml:space="preserve"> = </t>
    </r>
  </si>
  <si>
    <r>
      <t>BF Volume (V</t>
    </r>
    <r>
      <rPr>
        <vertAlign val="subscript"/>
        <sz val="10"/>
        <rFont val="Times New Roman"/>
        <family val="1"/>
      </rPr>
      <t>bf</t>
    </r>
    <r>
      <rPr>
        <sz val="10"/>
        <rFont val="Times New Roman"/>
        <family val="1"/>
      </rPr>
      <t>) =</t>
    </r>
  </si>
  <si>
    <t>inches</t>
  </si>
  <si>
    <t>Saginaw County</t>
  </si>
  <si>
    <t>(if applicable)</t>
  </si>
  <si>
    <t>RUNOFF COEFFICIENT- EXISTING CONDITIONS</t>
  </si>
  <si>
    <t>RUNOFF COEFFICIENT- PROPOSED CONDITIONS</t>
  </si>
  <si>
    <t>DETERMINE RESTRICTOR AREA BASED ON ORIFICE EQUATION:</t>
  </si>
  <si>
    <t xml:space="preserve">DETERMINE ACTUAL RESTRICTED DISCHARGE (ORIFICE EQUATION): </t>
  </si>
  <si>
    <r>
      <t>h</t>
    </r>
    <r>
      <rPr>
        <vertAlign val="subscript"/>
        <sz val="10"/>
        <rFont val="Times New Roman"/>
        <family val="1"/>
      </rPr>
      <t>ave, bf</t>
    </r>
    <r>
      <rPr>
        <sz val="10"/>
        <rFont val="Times New Roman"/>
        <family val="1"/>
      </rPr>
      <t xml:space="preserve"> = 0.667*(elevation bank full - elevation orifice invert)</t>
    </r>
  </si>
  <si>
    <t>DETERMINE AREA OF ORIFICE:</t>
  </si>
  <si>
    <t>DETERMINE ACTUAL RESTRICTED DISCHARGE (METERING LINE):</t>
  </si>
  <si>
    <t>DETERMINE REQUIRED STORAGE BASED ON ACTUAL RESTRICTED DISCHARGE:</t>
  </si>
  <si>
    <t>Maximum Circular Orifice Diameter =</t>
  </si>
  <si>
    <t>Vs x A x Cw</t>
  </si>
  <si>
    <t>Total Volume of Storage Required for the Site (Vt) =</t>
  </si>
  <si>
    <t>Max. Vol.of Storage per Acre (Vs) =</t>
  </si>
  <si>
    <t>Maximum Outflow per Acre (Qo)  =</t>
  </si>
  <si>
    <t xml:space="preserve">Actual Restr. Disch., Orifice or Metering Line (Qr): </t>
  </si>
  <si>
    <r>
      <t>((pi/4)*D</t>
    </r>
    <r>
      <rPr>
        <vertAlign val="superscript"/>
        <sz val="10"/>
        <rFont val="Times New Roman"/>
        <family val="1"/>
      </rPr>
      <t>2</t>
    </r>
    <r>
      <rPr>
        <sz val="10"/>
        <rFont val="Times New Roman"/>
        <family val="1"/>
      </rPr>
      <t>)(1.486/n)(D/4)</t>
    </r>
    <r>
      <rPr>
        <vertAlign val="superscript"/>
        <sz val="10"/>
        <rFont val="Times New Roman"/>
        <family val="1"/>
      </rPr>
      <t>2/3</t>
    </r>
    <r>
      <rPr>
        <sz val="10"/>
        <rFont val="Times New Roman"/>
        <family val="1"/>
      </rPr>
      <t>(s</t>
    </r>
    <r>
      <rPr>
        <vertAlign val="superscript"/>
        <sz val="10"/>
        <rFont val="Times New Roman"/>
        <family val="1"/>
      </rPr>
      <t>1/2</t>
    </r>
    <r>
      <rPr>
        <sz val="10"/>
        <rFont val="Times New Roman"/>
        <family val="1"/>
      </rPr>
      <t>)</t>
    </r>
  </si>
  <si>
    <r>
      <t>A</t>
    </r>
    <r>
      <rPr>
        <vertAlign val="subscript"/>
        <sz val="10"/>
        <rFont val="Times New Roman"/>
        <family val="1"/>
      </rPr>
      <t>ff</t>
    </r>
    <r>
      <rPr>
        <sz val="10"/>
        <rFont val="Times New Roman"/>
        <family val="1"/>
      </rPr>
      <t>/Area of orifice</t>
    </r>
  </si>
  <si>
    <t xml:space="preserve">Number of Holes Needed= </t>
  </si>
  <si>
    <t xml:space="preserve">Area of Orifice = </t>
  </si>
  <si>
    <t>Area of orifice (a) =</t>
  </si>
  <si>
    <t>Maximum Outflow per Contributing Acre (Qo)  =</t>
  </si>
  <si>
    <t>Qa/ A*Cw</t>
  </si>
  <si>
    <t>Allowable Discharge (Qa) =</t>
  </si>
  <si>
    <t>(Ci)(I)(Ai)+(Cp)(I)(Ap)</t>
  </si>
  <si>
    <t>Impervious Area Runoff Coefficient (Ci) =</t>
  </si>
  <si>
    <t>Tc/(8+Tc)</t>
  </si>
  <si>
    <t>Pervious Area Runoff Coefficient (Cp) =</t>
  </si>
  <si>
    <t>Tc/(80+4Tc)</t>
  </si>
  <si>
    <t>175/(25+Tc)</t>
  </si>
  <si>
    <t>Allowable Discharge Impervious Area (Ai) =</t>
  </si>
  <si>
    <t>Allowable Discharge Pervious Area (Ap) =</t>
  </si>
  <si>
    <t>Time of Concentration (Tc) =</t>
  </si>
  <si>
    <t>Impervious Factor (IF) =</t>
  </si>
  <si>
    <t>Impervious Area (Pavements/Roofs/Buildings)</t>
  </si>
  <si>
    <t>Park/Playground/Cemetery Area</t>
  </si>
  <si>
    <t>Woodland Area</t>
  </si>
  <si>
    <t>Pasture Area</t>
  </si>
  <si>
    <t>Cultivated Area</t>
  </si>
  <si>
    <t>SITE DRAINAGE SUMMARY:</t>
  </si>
  <si>
    <t>SITE STATISTICS:</t>
  </si>
  <si>
    <r>
      <t>C</t>
    </r>
    <r>
      <rPr>
        <vertAlign val="subscript"/>
        <sz val="12"/>
        <rFont val="Times New Roman"/>
        <family val="1"/>
      </rPr>
      <t>w</t>
    </r>
    <r>
      <rPr>
        <sz val="12"/>
        <rFont val="Times New Roman"/>
        <family val="1"/>
      </rPr>
      <t xml:space="preserve"> = (Total C x Area) / Total Area =</t>
    </r>
  </si>
  <si>
    <r>
      <t>C</t>
    </r>
    <r>
      <rPr>
        <vertAlign val="subscript"/>
        <sz val="12"/>
        <rFont val="Times New Roman"/>
        <family val="1"/>
      </rPr>
      <t>w</t>
    </r>
    <r>
      <rPr>
        <sz val="12"/>
        <rFont val="Times New Roman"/>
        <family val="1"/>
      </rPr>
      <t xml:space="preserve"> = (Total C  x Area) / Total Area =</t>
    </r>
  </si>
  <si>
    <t>cubic feet</t>
  </si>
  <si>
    <t>Contributing Drainage Area (A) =</t>
  </si>
  <si>
    <t xml:space="preserve">Weighted Runoff Coeff (Cw) = </t>
  </si>
  <si>
    <t>DETERMINE REQUIRED WATER QUALITY VOLUME:</t>
  </si>
  <si>
    <t>DETERMINATION OF WQ RELEASE RATE:</t>
  </si>
  <si>
    <t>DETERMINE AREA OF WQ ORIFICE:</t>
  </si>
  <si>
    <t>3630 x A x Cw</t>
  </si>
  <si>
    <t>Goal is a holding time of 18 (minimum) to 24 hrs.</t>
  </si>
  <si>
    <t>Use X hrs  =</t>
  </si>
  <si>
    <t>cfs</t>
  </si>
  <si>
    <r>
      <t>WQ Head Differential (h</t>
    </r>
    <r>
      <rPr>
        <vertAlign val="subscript"/>
        <sz val="10"/>
        <rFont val="Times New Roman"/>
        <family val="1"/>
      </rPr>
      <t>ave</t>
    </r>
    <r>
      <rPr>
        <sz val="10"/>
        <rFont val="Times New Roman"/>
        <family val="1"/>
      </rPr>
      <t xml:space="preserve">) = </t>
    </r>
  </si>
  <si>
    <t>0.667*(elevation WQ - elevation WQ orifice invert)</t>
  </si>
  <si>
    <t>Elevation WQ =</t>
  </si>
  <si>
    <t>feet</t>
  </si>
  <si>
    <t>Elevation WQ orifice invert =</t>
  </si>
  <si>
    <t>square feet</t>
  </si>
  <si>
    <t>Diameter of WQ Orifice =</t>
  </si>
  <si>
    <t>Actual Diameter of WQ Orifice =</t>
  </si>
  <si>
    <t>hrs</t>
  </si>
  <si>
    <r>
      <t>h</t>
    </r>
    <r>
      <rPr>
        <vertAlign val="subscript"/>
        <sz val="10"/>
        <rFont val="Times New Roman"/>
        <family val="1"/>
      </rPr>
      <t>ave</t>
    </r>
    <r>
      <rPr>
        <sz val="10"/>
        <rFont val="Times New Roman"/>
        <family val="1"/>
      </rPr>
      <t xml:space="preserve"> = </t>
    </r>
  </si>
  <si>
    <r>
      <t>(6562.5/Qo)</t>
    </r>
    <r>
      <rPr>
        <vertAlign val="superscript"/>
        <sz val="10"/>
        <rFont val="Times New Roman"/>
        <family val="1"/>
      </rPr>
      <t>1/2</t>
    </r>
    <r>
      <rPr>
        <sz val="10"/>
        <rFont val="Times New Roman"/>
        <family val="1"/>
      </rPr>
      <t>-25</t>
    </r>
  </si>
  <si>
    <t>[(10500xT)/(T+25)]-(40xQoxT)</t>
  </si>
  <si>
    <t>holes</t>
  </si>
  <si>
    <r>
      <t>0.62*A*(2*g*dH)</t>
    </r>
    <r>
      <rPr>
        <vertAlign val="superscript"/>
        <sz val="10"/>
        <rFont val="Times New Roman"/>
        <family val="1"/>
      </rPr>
      <t>1/2</t>
    </r>
  </si>
  <si>
    <t>Slope of Hydraulic Grade Line (s) =</t>
  </si>
  <si>
    <t>Qr/ A * Cw</t>
  </si>
  <si>
    <r>
      <t>Weighted Runoff Coeff Existing Cond. (C</t>
    </r>
    <r>
      <rPr>
        <vertAlign val="subscript"/>
        <sz val="10"/>
        <rFont val="Times New Roman"/>
        <family val="1"/>
      </rPr>
      <t>w Ex</t>
    </r>
    <r>
      <rPr>
        <sz val="10"/>
        <rFont val="Times New Roman"/>
        <family val="1"/>
      </rPr>
      <t xml:space="preserve">) = </t>
    </r>
  </si>
  <si>
    <t>DETERMINE REQUIRED BANK FULL / CHANNEL PROTECTION STORAGE:</t>
  </si>
  <si>
    <t>Elevation Orifice Invert =</t>
  </si>
  <si>
    <t>Elevation Bank Full =</t>
  </si>
  <si>
    <t>minutes</t>
  </si>
  <si>
    <t>inches / hour</t>
  </si>
  <si>
    <t>Tc&gt;30 min.</t>
  </si>
  <si>
    <t>Tc&lt;=30 min.</t>
  </si>
  <si>
    <t>cfs/ acre</t>
  </si>
  <si>
    <t>cubic feet / acre</t>
  </si>
  <si>
    <t>cfs / acre</t>
  </si>
  <si>
    <r>
      <t>Actual Area of Water Quality Orifice (A</t>
    </r>
    <r>
      <rPr>
        <vertAlign val="subscript"/>
        <sz val="10"/>
        <rFont val="Times New Roman"/>
        <family val="1"/>
      </rPr>
      <t>WQ</t>
    </r>
    <r>
      <rPr>
        <sz val="10"/>
        <rFont val="Times New Roman"/>
        <family val="1"/>
      </rPr>
      <t xml:space="preserve">) = </t>
    </r>
  </si>
  <si>
    <t>Provided Storage Volume =</t>
  </si>
  <si>
    <t>Carrollton Township</t>
  </si>
  <si>
    <r>
      <t>WQ Volume (V</t>
    </r>
    <r>
      <rPr>
        <vertAlign val="subscript"/>
        <sz val="10"/>
        <rFont val="Times New Roman"/>
        <family val="1"/>
      </rPr>
      <t>WQ</t>
    </r>
    <r>
      <rPr>
        <sz val="10"/>
        <rFont val="Times New Roman"/>
        <family val="1"/>
      </rPr>
      <t>) =</t>
    </r>
  </si>
  <si>
    <r>
      <t>hrs holding time Q</t>
    </r>
    <r>
      <rPr>
        <vertAlign val="subscript"/>
        <sz val="10"/>
        <rFont val="Times New Roman"/>
        <family val="1"/>
      </rPr>
      <t xml:space="preserve">WQ </t>
    </r>
    <r>
      <rPr>
        <sz val="10"/>
        <rFont val="Times New Roman"/>
        <family val="1"/>
      </rPr>
      <t xml:space="preserve">= </t>
    </r>
  </si>
  <si>
    <r>
      <t>Q</t>
    </r>
    <r>
      <rPr>
        <vertAlign val="subscript"/>
        <sz val="10"/>
        <rFont val="Times New Roman"/>
        <family val="1"/>
      </rPr>
      <t>WQ</t>
    </r>
    <r>
      <rPr>
        <sz val="10"/>
        <rFont val="Times New Roman"/>
        <family val="1"/>
      </rPr>
      <t xml:space="preserve"> = </t>
    </r>
  </si>
  <si>
    <r>
      <t>V</t>
    </r>
    <r>
      <rPr>
        <vertAlign val="subscript"/>
        <sz val="10"/>
        <rFont val="Times New Roman"/>
        <family val="1"/>
      </rPr>
      <t xml:space="preserve">WQ </t>
    </r>
    <r>
      <rPr>
        <sz val="10"/>
        <rFont val="Times New Roman"/>
        <family val="1"/>
      </rPr>
      <t>/ (X*3600)</t>
    </r>
  </si>
  <si>
    <r>
      <t>Q</t>
    </r>
    <r>
      <rPr>
        <vertAlign val="subscript"/>
        <sz val="10"/>
        <rFont val="Times New Roman"/>
        <family val="1"/>
      </rPr>
      <t>WQ</t>
    </r>
    <r>
      <rPr>
        <sz val="10"/>
        <rFont val="Times New Roman"/>
        <family val="1"/>
      </rPr>
      <t xml:space="preserve"> / ((0.62)*(2g h</t>
    </r>
    <r>
      <rPr>
        <vertAlign val="subscript"/>
        <sz val="10"/>
        <rFont val="Times New Roman"/>
        <family val="1"/>
      </rPr>
      <t xml:space="preserve">ave </t>
    </r>
    <r>
      <rPr>
        <sz val="10"/>
        <rFont val="Times New Roman"/>
        <family val="1"/>
      </rPr>
      <t>)</t>
    </r>
    <r>
      <rPr>
        <vertAlign val="superscript"/>
        <sz val="10"/>
        <rFont val="Times New Roman"/>
        <family val="1"/>
      </rPr>
      <t>0.5</t>
    </r>
    <r>
      <rPr>
        <sz val="10"/>
        <rFont val="Times New Roman"/>
        <family val="1"/>
      </rPr>
      <t>)</t>
    </r>
  </si>
  <si>
    <r>
      <t>Actual Q</t>
    </r>
    <r>
      <rPr>
        <vertAlign val="subscript"/>
        <sz val="10"/>
        <rFont val="Times New Roman"/>
        <family val="1"/>
      </rPr>
      <t xml:space="preserve">WQ </t>
    </r>
    <r>
      <rPr>
        <sz val="10"/>
        <rFont val="Times New Roman"/>
        <family val="1"/>
      </rPr>
      <t>=</t>
    </r>
  </si>
  <si>
    <t>PROJECT NAME:</t>
  </si>
  <si>
    <t>PROJECT #:</t>
  </si>
  <si>
    <t>(or address)</t>
  </si>
  <si>
    <t xml:space="preserve">Existing Conditions </t>
  </si>
  <si>
    <t xml:space="preserve">Proposed Conditions </t>
  </si>
  <si>
    <t>ac</t>
  </si>
  <si>
    <t>(Type of development or describe project)</t>
  </si>
  <si>
    <t>Storm Water Management Plan Carrollton Township 2020</t>
  </si>
  <si>
    <t>Provide a description of site conditions or drainage strategies for reviewer</t>
  </si>
  <si>
    <t>Designed Holding Time =</t>
  </si>
  <si>
    <r>
      <t>Actual Q</t>
    </r>
    <r>
      <rPr>
        <vertAlign val="subscript"/>
        <sz val="10"/>
        <rFont val="Times New Roman"/>
        <family val="1"/>
      </rPr>
      <t>cp</t>
    </r>
    <r>
      <rPr>
        <sz val="10"/>
        <rFont val="Times New Roman"/>
        <family val="1"/>
      </rPr>
      <t xml:space="preserve"> =</t>
    </r>
    <r>
      <rPr>
        <vertAlign val="subscript"/>
        <sz val="10"/>
        <rFont val="Times New Roman"/>
        <family val="1"/>
      </rPr>
      <t xml:space="preserve"> </t>
    </r>
  </si>
  <si>
    <t>Actual Diameter of CP Orifice =</t>
  </si>
  <si>
    <t>Diameter of CP Orifice =</t>
  </si>
  <si>
    <r>
      <t>Area of Channel Protection Orifice (A</t>
    </r>
    <r>
      <rPr>
        <vertAlign val="subscript"/>
        <sz val="10"/>
        <rFont val="Times New Roman"/>
        <family val="1"/>
      </rPr>
      <t>cp</t>
    </r>
    <r>
      <rPr>
        <sz val="10"/>
        <rFont val="Times New Roman"/>
        <family val="1"/>
      </rPr>
      <t xml:space="preserve">) = </t>
    </r>
  </si>
  <si>
    <r>
      <t>Q</t>
    </r>
    <r>
      <rPr>
        <vertAlign val="subscript"/>
        <sz val="10"/>
        <rFont val="Times New Roman"/>
        <family val="1"/>
      </rPr>
      <t>cp</t>
    </r>
    <r>
      <rPr>
        <sz val="10"/>
        <rFont val="Times New Roman"/>
        <family val="1"/>
      </rPr>
      <t xml:space="preserve"> / ((0.62)*(2g h</t>
    </r>
    <r>
      <rPr>
        <vertAlign val="subscript"/>
        <sz val="10"/>
        <rFont val="Times New Roman"/>
        <family val="1"/>
      </rPr>
      <t xml:space="preserve">ave,cp </t>
    </r>
    <r>
      <rPr>
        <sz val="10"/>
        <rFont val="Times New Roman"/>
        <family val="1"/>
      </rPr>
      <t>)</t>
    </r>
    <r>
      <rPr>
        <vertAlign val="superscript"/>
        <sz val="10"/>
        <rFont val="Times New Roman"/>
        <family val="1"/>
      </rPr>
      <t>0.5</t>
    </r>
    <r>
      <rPr>
        <sz val="10"/>
        <rFont val="Times New Roman"/>
        <family val="1"/>
      </rPr>
      <t>)</t>
    </r>
  </si>
  <si>
    <r>
      <t xml:space="preserve">  Channel Protection Release Rate (Q</t>
    </r>
    <r>
      <rPr>
        <vertAlign val="subscript"/>
        <sz val="10"/>
        <rFont val="Times New Roman"/>
        <family val="1"/>
      </rPr>
      <t>cp</t>
    </r>
    <r>
      <rPr>
        <sz val="10"/>
        <rFont val="Times New Roman"/>
        <family val="1"/>
      </rPr>
      <t xml:space="preserve">) = </t>
    </r>
  </si>
  <si>
    <r>
      <t>V</t>
    </r>
    <r>
      <rPr>
        <vertAlign val="subscript"/>
        <sz val="10"/>
        <rFont val="Times New Roman"/>
        <family val="1"/>
      </rPr>
      <t xml:space="preserve">cp </t>
    </r>
    <r>
      <rPr>
        <sz val="10"/>
        <rFont val="Times New Roman"/>
        <family val="1"/>
      </rPr>
      <t>/ (T</t>
    </r>
    <r>
      <rPr>
        <vertAlign val="subscript"/>
        <sz val="10"/>
        <rFont val="Times New Roman"/>
        <family val="1"/>
      </rPr>
      <t>cp</t>
    </r>
    <r>
      <rPr>
        <sz val="10"/>
        <rFont val="Times New Roman"/>
        <family val="1"/>
      </rPr>
      <t>*3600)</t>
    </r>
  </si>
  <si>
    <r>
      <t>Hold Time (T</t>
    </r>
    <r>
      <rPr>
        <vertAlign val="subscript"/>
        <sz val="10"/>
        <rFont val="Times New Roman"/>
        <family val="1"/>
      </rPr>
      <t>cp</t>
    </r>
    <r>
      <rPr>
        <sz val="10"/>
        <rFont val="Times New Roman"/>
        <family val="1"/>
      </rPr>
      <t>) =</t>
    </r>
  </si>
  <si>
    <t>DETERMINATION OF CP RELEASE RATE:</t>
  </si>
  <si>
    <r>
      <t>7768*A*C</t>
    </r>
    <r>
      <rPr>
        <vertAlign val="subscript"/>
        <sz val="10"/>
        <rFont val="Times New Roman"/>
        <family val="1"/>
      </rPr>
      <t>w Ex</t>
    </r>
  </si>
  <si>
    <t>Note that the WQ volume is incorporated into the CP calculations and additional storage/ orifice for WQ is not required</t>
  </si>
  <si>
    <t>Discuss with Carrollton Township Engineer if site needs this requirement</t>
  </si>
  <si>
    <t>Complete if using a metering line to restrict flow</t>
  </si>
  <si>
    <r>
      <t>Area of Water Quality Orifice (A</t>
    </r>
    <r>
      <rPr>
        <vertAlign val="subscript"/>
        <sz val="10"/>
        <rFont val="Times New Roman"/>
        <family val="1"/>
      </rPr>
      <t>WQ</t>
    </r>
    <r>
      <rPr>
        <sz val="10"/>
        <rFont val="Times New Roman"/>
        <family val="1"/>
      </rPr>
      <t xml:space="preserve">) = </t>
    </r>
  </si>
  <si>
    <r>
      <t>CHANNEL PROTECTION CRITERIA:</t>
    </r>
    <r>
      <rPr>
        <b/>
        <sz val="10"/>
        <color rgb="FFFF0000"/>
        <rFont val="Times New Roman"/>
        <family val="1"/>
      </rPr>
      <t xml:space="preserve"> Contact Carrollton Township's review engineer if site needs this requirement or see Table 1. Storm Water Management Criteria (pg.7) and Section E. Channel Protection Flood Requirements (pg. 19) of the Storm Water Management Plan Carrollton Township 2020 for additional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</si>
</sst>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0"/>
    <numFmt numFmtId="165" formatCode="0.000"/>
    <numFmt numFmtId="166" formatCode="0.0"/>
    <numFmt numFmtId="167" formatCode="#,##0.0000"/>
    <numFmt numFmtId="168" formatCode="#,##0.00000"/>
    <numFmt numFmtId="169" formatCode="0.0000;\-0.0000;;@"/>
    <numFmt numFmtId="170" formatCode="0;\-0;;@"/>
  </numFmts>
  <fonts count="25" x14ac:knownFonts="1">
    <font>
      <sz val="10"/>
      <name val="Arial"/>
    </font>
    <font>
      <sz val="10"/>
      <name val="Arial"/>
      <family val="2"/>
    </font>
    <font>
      <b/>
      <sz val="10"/>
      <name val="Times New Roman"/>
      <family val="1"/>
    </font>
    <font>
      <sz val="10"/>
      <name val="Times New Roman"/>
      <family val="1"/>
    </font>
    <font>
      <vertAlign val="superscript"/>
      <sz val="10"/>
      <name val="Times New Roman"/>
      <family val="1"/>
    </font>
    <font>
      <sz val="11"/>
      <name val="Times New Roman"/>
      <family val="1"/>
    </font>
    <font>
      <b/>
      <u/>
      <sz val="10"/>
      <name val="Times New Roman"/>
      <family val="1"/>
    </font>
    <font>
      <b/>
      <vertAlign val="subscript"/>
      <sz val="10"/>
      <name val="Times New Roman"/>
      <family val="1"/>
    </font>
    <font>
      <vertAlign val="subscript"/>
      <sz val="10"/>
      <name val="Times New Roman"/>
      <family val="1"/>
    </font>
    <font>
      <sz val="12"/>
      <name val="Times New Roman"/>
      <family val="1"/>
    </font>
    <font>
      <b/>
      <sz val="12"/>
      <name val="Times New Roman"/>
      <family val="1"/>
    </font>
    <font>
      <sz val="12"/>
      <color indexed="8"/>
      <name val="Times New Roman"/>
      <family val="1"/>
    </font>
    <font>
      <u/>
      <sz val="10"/>
      <name val="Times New Roman"/>
      <family val="1"/>
    </font>
    <font>
      <sz val="10"/>
      <name val="Arial"/>
      <family val="2"/>
    </font>
    <font>
      <sz val="12"/>
      <name val="Arial"/>
      <family val="2"/>
    </font>
    <font>
      <b/>
      <sz val="9"/>
      <color indexed="81"/>
      <name val="Tahoma"/>
      <family val="2"/>
    </font>
    <font>
      <b/>
      <sz val="12"/>
      <color indexed="8"/>
      <name val="Times New Roman"/>
      <family val="1"/>
    </font>
    <font>
      <b/>
      <u/>
      <sz val="12"/>
      <name val="Times New Roman"/>
      <family val="1"/>
    </font>
    <font>
      <i/>
      <sz val="10"/>
      <name val="Times New Roman"/>
      <family val="1"/>
    </font>
    <font>
      <vertAlign val="subscript"/>
      <sz val="12"/>
      <name val="Times New Roman"/>
      <family val="1"/>
    </font>
    <font>
      <b/>
      <i/>
      <sz val="12"/>
      <name val="Times New Roman"/>
      <family val="1"/>
    </font>
    <font>
      <i/>
      <sz val="12"/>
      <name val="Times New Roman"/>
      <family val="1"/>
    </font>
    <font>
      <b/>
      <sz val="10"/>
      <color rgb="FFFF0000"/>
      <name val="Times New Roman"/>
      <family val="1"/>
    </font>
    <font>
      <b/>
      <i/>
      <sz val="10"/>
      <color rgb="FFFF0000"/>
      <name val="Times New Roman"/>
      <family val="1"/>
    </font>
    <font>
      <b/>
      <u/>
      <sz val="10"/>
      <color rgb="FFFF0000"/>
      <name val="Times New Roman"/>
      <family val="1"/>
    </font>
  </fonts>
  <fills count="6">
    <fill>
      <patternFill patternType="none"/>
    </fill>
    <fill>
      <patternFill patternType="gray125"/>
    </fill>
    <fill>
      <patternFill patternType="solid">
        <fgColor indexed="55"/>
        <bgColor indexed="64"/>
      </patternFill>
    </fill>
    <fill>
      <patternFill patternType="solid">
        <fgColor theme="4" tint="0.79998168889431442"/>
        <bgColor indexed="64"/>
      </patternFill>
    </fill>
    <fill>
      <patternFill patternType="solid">
        <fgColor theme="4" tint="0.79998168889431442"/>
        <bgColor indexed="55"/>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4" fillId="0" borderId="0"/>
    <xf numFmtId="43" fontId="13" fillId="0" borderId="0" applyFont="0" applyFill="0" applyBorder="0" applyAlignment="0" applyProtection="0"/>
    <xf numFmtId="9" fontId="13" fillId="0" borderId="0" applyFont="0" applyFill="0" applyBorder="0" applyAlignment="0" applyProtection="0"/>
  </cellStyleXfs>
  <cellXfs count="233">
    <xf numFmtId="0" fontId="0" fillId="0" borderId="0" xfId="0"/>
    <xf numFmtId="0" fontId="3" fillId="0" borderId="0" xfId="0" applyFont="1"/>
    <xf numFmtId="0" fontId="2" fillId="0" borderId="0" xfId="0" applyFont="1"/>
    <xf numFmtId="3" fontId="2" fillId="0" borderId="0" xfId="1" applyNumberFormat="1" applyFont="1" applyAlignment="1">
      <alignment horizontal="center"/>
    </xf>
    <xf numFmtId="14" fontId="9" fillId="0" borderId="6" xfId="0" applyNumberFormat="1" applyFont="1" applyFill="1" applyBorder="1" applyAlignment="1">
      <alignment horizontal="center"/>
    </xf>
    <xf numFmtId="0" fontId="9" fillId="0" borderId="0" xfId="0" applyFont="1" applyBorder="1"/>
    <xf numFmtId="0" fontId="9" fillId="2" borderId="9" xfId="0" applyFont="1" applyFill="1" applyBorder="1"/>
    <xf numFmtId="0" fontId="9" fillId="2" borderId="6" xfId="0" applyFont="1" applyFill="1" applyBorder="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horizontal="center"/>
    </xf>
    <xf numFmtId="1" fontId="11" fillId="0" borderId="0" xfId="0" applyNumberFormat="1" applyFont="1" applyFill="1" applyBorder="1" applyAlignment="1">
      <alignment horizontal="center"/>
    </xf>
    <xf numFmtId="0" fontId="9" fillId="0" borderId="19" xfId="0" applyFont="1" applyFill="1" applyBorder="1"/>
    <xf numFmtId="166" fontId="9" fillId="0" borderId="0" xfId="0" applyNumberFormat="1" applyFont="1" applyFill="1" applyBorder="1" applyAlignment="1">
      <alignment horizontal="center"/>
    </xf>
    <xf numFmtId="0" fontId="9" fillId="0" borderId="16" xfId="0" applyFont="1" applyFill="1" applyBorder="1"/>
    <xf numFmtId="0" fontId="9" fillId="0" borderId="16" xfId="0" applyFont="1" applyFill="1" applyBorder="1" applyAlignment="1">
      <alignment horizontal="center"/>
    </xf>
    <xf numFmtId="0" fontId="9" fillId="0" borderId="21" xfId="0" applyFont="1" applyFill="1" applyBorder="1"/>
    <xf numFmtId="0" fontId="12" fillId="0" borderId="0" xfId="0" applyFont="1"/>
    <xf numFmtId="2" fontId="3" fillId="0" borderId="0" xfId="0" applyNumberFormat="1" applyFont="1"/>
    <xf numFmtId="2" fontId="2" fillId="0" borderId="0" xfId="0" applyNumberFormat="1" applyFont="1"/>
    <xf numFmtId="0" fontId="3" fillId="0" borderId="0" xfId="0" applyFont="1" applyFill="1" applyBorder="1" applyAlignment="1">
      <alignment horizontal="center"/>
    </xf>
    <xf numFmtId="2" fontId="9" fillId="0" borderId="12" xfId="0" applyNumberFormat="1" applyFont="1" applyFill="1" applyBorder="1" applyAlignment="1">
      <alignment horizontal="center"/>
    </xf>
    <xf numFmtId="2" fontId="9" fillId="0" borderId="14" xfId="0" applyNumberFormat="1" applyFont="1" applyFill="1" applyBorder="1" applyAlignment="1">
      <alignment horizontal="center"/>
    </xf>
    <xf numFmtId="2" fontId="10" fillId="0" borderId="17" xfId="0" applyNumberFormat="1" applyFont="1" applyFill="1" applyBorder="1" applyAlignment="1">
      <alignment horizontal="center"/>
    </xf>
    <xf numFmtId="2" fontId="10" fillId="0" borderId="18" xfId="0" applyNumberFormat="1" applyFont="1" applyFill="1" applyBorder="1" applyAlignment="1">
      <alignment horizontal="center"/>
    </xf>
    <xf numFmtId="2" fontId="16" fillId="0" borderId="20" xfId="0" applyNumberFormat="1" applyFont="1" applyFill="1" applyBorder="1" applyAlignment="1">
      <alignment horizontal="center"/>
    </xf>
    <xf numFmtId="0" fontId="10" fillId="0" borderId="3"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2" fontId="9" fillId="0" borderId="11" xfId="0" applyNumberFormat="1" applyFont="1" applyFill="1" applyBorder="1" applyAlignment="1">
      <alignment horizontal="center"/>
    </xf>
    <xf numFmtId="2" fontId="9" fillId="0" borderId="18" xfId="0" applyNumberFormat="1" applyFont="1" applyFill="1" applyBorder="1" applyAlignment="1">
      <alignment horizontal="center"/>
    </xf>
    <xf numFmtId="0" fontId="10" fillId="0" borderId="0" xfId="0" applyFont="1" applyBorder="1"/>
    <xf numFmtId="0" fontId="10" fillId="0" borderId="0" xfId="0" applyFont="1" applyFill="1" applyBorder="1"/>
    <xf numFmtId="0" fontId="10" fillId="0" borderId="0" xfId="0" applyFont="1" applyBorder="1" applyAlignment="1"/>
    <xf numFmtId="0" fontId="9" fillId="0" borderId="0" xfId="0" applyFont="1" applyBorder="1" applyAlignment="1">
      <alignment horizontal="left"/>
    </xf>
    <xf numFmtId="0" fontId="9" fillId="2" borderId="0" xfId="0" applyFont="1" applyFill="1" applyBorder="1"/>
    <xf numFmtId="0" fontId="9" fillId="2" borderId="19" xfId="0" applyFont="1" applyFill="1" applyBorder="1"/>
    <xf numFmtId="0" fontId="9" fillId="0" borderId="9" xfId="0" applyFont="1" applyFill="1" applyBorder="1"/>
    <xf numFmtId="0" fontId="9" fillId="0" borderId="16" xfId="0" applyFont="1" applyBorder="1"/>
    <xf numFmtId="0" fontId="9" fillId="0" borderId="16" xfId="0" applyFont="1" applyBorder="1" applyAlignment="1">
      <alignment horizontal="right"/>
    </xf>
    <xf numFmtId="0" fontId="9" fillId="0" borderId="21" xfId="0" applyFont="1" applyBorder="1"/>
    <xf numFmtId="0" fontId="17" fillId="0" borderId="8" xfId="0" applyFont="1" applyFill="1" applyBorder="1" applyAlignment="1">
      <alignment wrapText="1"/>
    </xf>
    <xf numFmtId="0" fontId="17" fillId="0" borderId="15" xfId="0" applyFont="1" applyFill="1" applyBorder="1" applyAlignment="1">
      <alignment wrapText="1"/>
    </xf>
    <xf numFmtId="0" fontId="17" fillId="0" borderId="9" xfId="0" applyFont="1" applyBorder="1" applyAlignment="1">
      <alignment horizontal="right"/>
    </xf>
    <xf numFmtId="10" fontId="3" fillId="3" borderId="0" xfId="2" applyNumberFormat="1" applyFont="1" applyFill="1" applyAlignment="1" applyProtection="1">
      <alignment horizontal="center"/>
      <protection locked="0"/>
    </xf>
    <xf numFmtId="0" fontId="1" fillId="0" borderId="0" xfId="3"/>
    <xf numFmtId="0" fontId="3" fillId="0" borderId="0" xfId="3" applyFont="1"/>
    <xf numFmtId="2" fontId="3" fillId="0" borderId="0" xfId="3" applyNumberFormat="1" applyFont="1"/>
    <xf numFmtId="1" fontId="2" fillId="0" borderId="0" xfId="3" applyNumberFormat="1" applyFont="1" applyAlignment="1">
      <alignment horizontal="center"/>
    </xf>
    <xf numFmtId="0" fontId="3" fillId="0" borderId="0" xfId="3" applyFont="1" applyAlignment="1">
      <alignment horizontal="right"/>
    </xf>
    <xf numFmtId="0" fontId="3" fillId="0" borderId="0" xfId="3" applyFont="1" applyAlignment="1">
      <alignment horizontal="center"/>
    </xf>
    <xf numFmtId="3" fontId="2" fillId="0" borderId="0" xfId="3" applyNumberFormat="1" applyFont="1" applyAlignment="1">
      <alignment horizontal="center"/>
    </xf>
    <xf numFmtId="0" fontId="2" fillId="0" borderId="0" xfId="3" applyFont="1" applyAlignment="1">
      <alignment horizontal="right"/>
    </xf>
    <xf numFmtId="0" fontId="3" fillId="0" borderId="0" xfId="3" applyFont="1" applyAlignment="1">
      <alignment horizontal="left"/>
    </xf>
    <xf numFmtId="0" fontId="6" fillId="0" borderId="0" xfId="3" applyFont="1"/>
    <xf numFmtId="0" fontId="3" fillId="0" borderId="0" xfId="3" applyFont="1" applyFill="1" applyAlignment="1">
      <alignment horizontal="center"/>
    </xf>
    <xf numFmtId="3" fontId="2" fillId="0" borderId="0" xfId="3" applyNumberFormat="1" applyFont="1" applyFill="1" applyAlignment="1">
      <alignment horizontal="center"/>
    </xf>
    <xf numFmtId="0" fontId="1" fillId="0" borderId="0" xfId="3" applyFont="1"/>
    <xf numFmtId="1" fontId="3" fillId="0" borderId="0" xfId="3" applyNumberFormat="1" applyFont="1"/>
    <xf numFmtId="0" fontId="2" fillId="0" borderId="0" xfId="3" applyFont="1"/>
    <xf numFmtId="0" fontId="3" fillId="3" borderId="0" xfId="3" applyFont="1" applyFill="1" applyAlignment="1" applyProtection="1">
      <alignment horizontal="center"/>
      <protection locked="0"/>
    </xf>
    <xf numFmtId="166" fontId="3" fillId="3" borderId="0" xfId="3" applyNumberFormat="1" applyFont="1" applyFill="1" applyAlignment="1" applyProtection="1">
      <alignment horizontal="center"/>
      <protection locked="0"/>
    </xf>
    <xf numFmtId="165" fontId="3" fillId="3" borderId="0" xfId="3" applyNumberFormat="1" applyFont="1" applyFill="1" applyAlignment="1" applyProtection="1">
      <alignment horizontal="center"/>
      <protection locked="0"/>
    </xf>
    <xf numFmtId="2" fontId="9" fillId="0" borderId="5" xfId="0" applyNumberFormat="1" applyFont="1" applyFill="1" applyBorder="1" applyAlignment="1" applyProtection="1">
      <alignment horizontal="center"/>
      <protection locked="0"/>
    </xf>
    <xf numFmtId="2" fontId="9" fillId="0" borderId="13" xfId="0" applyNumberFormat="1" applyFont="1" applyFill="1" applyBorder="1" applyAlignment="1" applyProtection="1">
      <alignment horizontal="center"/>
      <protection locked="0"/>
    </xf>
    <xf numFmtId="2" fontId="9" fillId="0" borderId="7" xfId="0" applyNumberFormat="1" applyFont="1" applyFill="1" applyBorder="1" applyAlignment="1" applyProtection="1">
      <alignment horizontal="center"/>
      <protection locked="0"/>
    </xf>
    <xf numFmtId="2" fontId="9" fillId="0" borderId="22" xfId="0" applyNumberFormat="1" applyFont="1" applyFill="1" applyBorder="1" applyAlignment="1" applyProtection="1">
      <alignment horizontal="center"/>
      <protection locked="0"/>
    </xf>
    <xf numFmtId="0" fontId="6" fillId="0" borderId="0" xfId="3" applyFont="1" applyProtection="1"/>
    <xf numFmtId="0" fontId="1" fillId="0" borderId="0" xfId="3" applyFont="1" applyProtection="1"/>
    <xf numFmtId="0" fontId="3" fillId="0" borderId="0" xfId="3" applyFont="1" applyProtection="1"/>
    <xf numFmtId="0" fontId="3" fillId="0" borderId="0" xfId="3" applyFont="1" applyAlignment="1" applyProtection="1">
      <alignment horizontal="center"/>
    </xf>
    <xf numFmtId="0" fontId="2" fillId="0" borderId="0" xfId="3" applyFont="1" applyProtection="1"/>
    <xf numFmtId="0" fontId="3" fillId="0" borderId="0" xfId="3" applyFont="1" applyAlignment="1" applyProtection="1">
      <alignment horizontal="right"/>
    </xf>
    <xf numFmtId="2" fontId="3" fillId="0" borderId="0" xfId="3" applyNumberFormat="1" applyFont="1" applyFill="1" applyAlignment="1" applyProtection="1">
      <alignment horizontal="center"/>
    </xf>
    <xf numFmtId="9" fontId="3" fillId="0" borderId="0" xfId="2" applyFont="1" applyProtection="1"/>
    <xf numFmtId="0" fontId="3" fillId="0" borderId="0" xfId="3" applyFont="1" applyFill="1" applyAlignment="1" applyProtection="1">
      <alignment horizontal="center"/>
    </xf>
    <xf numFmtId="2" fontId="2" fillId="0" borderId="0" xfId="3" applyNumberFormat="1" applyFont="1" applyAlignment="1" applyProtection="1">
      <alignment horizontal="center"/>
    </xf>
    <xf numFmtId="0" fontId="3" fillId="0" borderId="0" xfId="3" applyFont="1" applyAlignment="1" applyProtection="1">
      <alignment horizontal="left"/>
    </xf>
    <xf numFmtId="2" fontId="2" fillId="0" borderId="0" xfId="3" applyNumberFormat="1" applyFont="1" applyFill="1" applyAlignment="1" applyProtection="1">
      <alignment horizontal="center"/>
    </xf>
    <xf numFmtId="165" fontId="2" fillId="0" borderId="0" xfId="3" applyNumberFormat="1" applyFont="1" applyAlignment="1" applyProtection="1">
      <alignment horizontal="center"/>
    </xf>
    <xf numFmtId="165" fontId="3" fillId="0" borderId="0" xfId="3" applyNumberFormat="1" applyFont="1" applyAlignment="1" applyProtection="1">
      <alignment horizontal="center"/>
    </xf>
    <xf numFmtId="0" fontId="3" fillId="0" borderId="2" xfId="3" applyFont="1" applyBorder="1" applyProtection="1"/>
    <xf numFmtId="0" fontId="3" fillId="0" borderId="3" xfId="3" applyFont="1" applyBorder="1" applyAlignment="1" applyProtection="1">
      <alignment horizontal="right"/>
    </xf>
    <xf numFmtId="165" fontId="2" fillId="0" borderId="3" xfId="3" applyNumberFormat="1" applyFont="1" applyBorder="1" applyAlignment="1" applyProtection="1">
      <alignment horizontal="center"/>
    </xf>
    <xf numFmtId="0" fontId="3" fillId="0" borderId="4" xfId="3" applyFont="1" applyBorder="1" applyProtection="1"/>
    <xf numFmtId="3" fontId="2" fillId="0" borderId="0" xfId="3" applyNumberFormat="1" applyFont="1" applyAlignment="1" applyProtection="1">
      <alignment horizontal="center"/>
    </xf>
    <xf numFmtId="164" fontId="3" fillId="0" borderId="0" xfId="3" applyNumberFormat="1" applyFont="1" applyAlignment="1" applyProtection="1">
      <alignment horizontal="center"/>
    </xf>
    <xf numFmtId="10" fontId="3" fillId="0" borderId="0" xfId="2" applyNumberFormat="1" applyFont="1" applyFill="1" applyAlignment="1" applyProtection="1">
      <alignment horizontal="center"/>
    </xf>
    <xf numFmtId="2" fontId="3" fillId="3" borderId="0" xfId="3" applyNumberFormat="1" applyFont="1" applyFill="1" applyAlignment="1" applyProtection="1">
      <alignment horizontal="center"/>
      <protection locked="0"/>
    </xf>
    <xf numFmtId="0" fontId="3" fillId="0" borderId="0" xfId="3" applyFont="1" applyFill="1" applyProtection="1"/>
    <xf numFmtId="0" fontId="9" fillId="2" borderId="27" xfId="0" applyFont="1" applyFill="1" applyBorder="1"/>
    <xf numFmtId="0" fontId="9" fillId="0" borderId="27" xfId="0" applyFont="1" applyFill="1" applyBorder="1"/>
    <xf numFmtId="0" fontId="9" fillId="0" borderId="15" xfId="0" applyFont="1" applyFill="1" applyBorder="1"/>
    <xf numFmtId="0" fontId="9" fillId="2" borderId="8" xfId="0" applyFont="1" applyFill="1" applyBorder="1"/>
    <xf numFmtId="0" fontId="3" fillId="0" borderId="0" xfId="3" applyFont="1" applyAlignment="1" applyProtection="1">
      <alignment horizontal="right"/>
    </xf>
    <xf numFmtId="2" fontId="9" fillId="0" borderId="10" xfId="0" applyNumberFormat="1" applyFont="1" applyFill="1" applyBorder="1" applyAlignment="1">
      <alignment horizontal="center"/>
    </xf>
    <xf numFmtId="2" fontId="9" fillId="0" borderId="23" xfId="0" applyNumberFormat="1" applyFont="1" applyFill="1" applyBorder="1" applyAlignment="1">
      <alignment horizontal="center"/>
    </xf>
    <xf numFmtId="0" fontId="9" fillId="0" borderId="0" xfId="0" applyFont="1"/>
    <xf numFmtId="0" fontId="10" fillId="0" borderId="0" xfId="0" applyFont="1" applyFill="1" applyBorder="1" applyAlignment="1">
      <alignment horizontal="right"/>
    </xf>
    <xf numFmtId="0" fontId="2" fillId="0" borderId="0" xfId="0" applyFont="1" applyAlignment="1">
      <alignment horizontal="left"/>
    </xf>
    <xf numFmtId="0" fontId="6" fillId="0" borderId="0" xfId="0" applyFont="1"/>
    <xf numFmtId="3" fontId="2" fillId="0" borderId="0" xfId="0" applyNumberFormat="1" applyFont="1" applyAlignment="1">
      <alignment horizontal="center"/>
    </xf>
    <xf numFmtId="0" fontId="3" fillId="0" borderId="0" xfId="0" applyFont="1" applyAlignment="1">
      <alignment horizontal="right"/>
    </xf>
    <xf numFmtId="3" fontId="3" fillId="0" borderId="0" xfId="0" applyNumberFormat="1" applyFont="1" applyAlignment="1">
      <alignment horizontal="center"/>
    </xf>
    <xf numFmtId="0" fontId="3" fillId="0" borderId="2" xfId="0" applyFont="1" applyBorder="1" applyAlignment="1">
      <alignment horizontal="right"/>
    </xf>
    <xf numFmtId="3" fontId="2" fillId="0" borderId="3" xfId="0" applyNumberFormat="1" applyFont="1" applyBorder="1" applyAlignment="1">
      <alignment horizontal="center"/>
    </xf>
    <xf numFmtId="0" fontId="3" fillId="0" borderId="4" xfId="0" applyFont="1" applyBorder="1"/>
    <xf numFmtId="167" fontId="2" fillId="0" borderId="0" xfId="0" applyNumberFormat="1" applyFont="1" applyAlignment="1">
      <alignment horizontal="center"/>
    </xf>
    <xf numFmtId="0" fontId="18" fillId="0" borderId="0" xfId="0" applyFont="1"/>
    <xf numFmtId="0" fontId="3" fillId="0" borderId="0" xfId="0" applyFont="1" applyAlignment="1">
      <alignment horizontal="center"/>
    </xf>
    <xf numFmtId="0" fontId="3" fillId="0" borderId="0" xfId="0" applyFont="1" applyAlignment="1">
      <alignment horizontal="left"/>
    </xf>
    <xf numFmtId="2" fontId="2" fillId="0" borderId="0" xfId="0" applyNumberFormat="1" applyFont="1" applyAlignment="1">
      <alignment horizontal="center"/>
    </xf>
    <xf numFmtId="4" fontId="2" fillId="0" borderId="0" xfId="0" applyNumberFormat="1" applyFont="1" applyAlignment="1">
      <alignment horizontal="center"/>
    </xf>
    <xf numFmtId="0" fontId="3" fillId="0" borderId="0" xfId="0" applyFont="1" applyAlignment="1">
      <alignment horizontal="left" wrapText="1"/>
    </xf>
    <xf numFmtId="0" fontId="3" fillId="0" borderId="2" xfId="0" applyFont="1" applyBorder="1"/>
    <xf numFmtId="0" fontId="3" fillId="0" borderId="3" xfId="0" applyFont="1" applyBorder="1" applyAlignment="1">
      <alignment horizontal="right"/>
    </xf>
    <xf numFmtId="0" fontId="3" fillId="0" borderId="4" xfId="0" applyFont="1" applyBorder="1" applyAlignment="1">
      <alignment horizontal="left" wrapText="1"/>
    </xf>
    <xf numFmtId="168" fontId="2" fillId="0" borderId="0" xfId="0" applyNumberFormat="1" applyFont="1" applyAlignment="1">
      <alignment horizontal="center"/>
    </xf>
    <xf numFmtId="0" fontId="3" fillId="0" borderId="0" xfId="0" applyFont="1" applyAlignment="1">
      <alignment horizontal="center" wrapText="1"/>
    </xf>
    <xf numFmtId="170" fontId="3" fillId="0" borderId="0" xfId="0" applyNumberFormat="1" applyFont="1" applyAlignment="1">
      <alignment horizontal="right"/>
    </xf>
    <xf numFmtId="169" fontId="3" fillId="0" borderId="0" xfId="0" applyNumberFormat="1" applyFont="1" applyAlignment="1">
      <alignment horizontal="center"/>
    </xf>
    <xf numFmtId="170" fontId="3" fillId="0" borderId="0" xfId="0" applyNumberFormat="1" applyFont="1"/>
    <xf numFmtId="0" fontId="3" fillId="3" borderId="1" xfId="0" applyFont="1" applyFill="1" applyBorder="1" applyAlignment="1">
      <alignment horizontal="center"/>
    </xf>
    <xf numFmtId="0" fontId="3" fillId="3" borderId="0" xfId="0" applyFont="1" applyFill="1" applyAlignment="1">
      <alignment horizontal="center"/>
    </xf>
    <xf numFmtId="4" fontId="2" fillId="3" borderId="3" xfId="0" applyNumberFormat="1" applyFont="1" applyFill="1" applyBorder="1" applyAlignment="1">
      <alignment horizontal="center"/>
    </xf>
    <xf numFmtId="0" fontId="3" fillId="0" borderId="0" xfId="3" applyFont="1" applyBorder="1" applyProtection="1"/>
    <xf numFmtId="0" fontId="3" fillId="0" borderId="0" xfId="3" applyFont="1" applyBorder="1" applyAlignment="1" applyProtection="1">
      <alignment horizontal="right"/>
    </xf>
    <xf numFmtId="165" fontId="2" fillId="0" borderId="0" xfId="3" applyNumberFormat="1" applyFont="1" applyBorder="1" applyAlignment="1" applyProtection="1">
      <alignment horizontal="center"/>
    </xf>
    <xf numFmtId="164" fontId="2" fillId="0" borderId="0" xfId="0" applyNumberFormat="1" applyFont="1" applyAlignment="1">
      <alignment horizontal="center"/>
    </xf>
    <xf numFmtId="0" fontId="3" fillId="5" borderId="0" xfId="0" applyFont="1" applyFill="1" applyAlignment="1">
      <alignment horizontal="right"/>
    </xf>
    <xf numFmtId="0" fontId="3" fillId="5" borderId="0" xfId="0" applyFont="1" applyFill="1" applyAlignment="1">
      <alignment horizontal="center"/>
    </xf>
    <xf numFmtId="0" fontId="3" fillId="5" borderId="0" xfId="0" applyFont="1" applyFill="1"/>
    <xf numFmtId="165" fontId="2" fillId="5" borderId="0" xfId="0" applyNumberFormat="1" applyFont="1" applyFill="1" applyAlignment="1">
      <alignment horizontal="center"/>
    </xf>
    <xf numFmtId="0" fontId="3" fillId="0" borderId="0" xfId="3" applyFont="1" applyFill="1" applyAlignment="1" applyProtection="1">
      <alignment horizontal="right"/>
    </xf>
    <xf numFmtId="0" fontId="3" fillId="0" borderId="0" xfId="3" applyFont="1" applyFill="1"/>
    <xf numFmtId="10" fontId="3" fillId="0" borderId="0" xfId="2" applyNumberFormat="1" applyFont="1" applyFill="1" applyAlignment="1" applyProtection="1">
      <alignment horizontal="center"/>
      <protection locked="0"/>
    </xf>
    <xf numFmtId="165" fontId="3" fillId="0" borderId="0" xfId="3" applyNumberFormat="1" applyFont="1" applyFill="1" applyAlignment="1" applyProtection="1">
      <alignment horizontal="center"/>
    </xf>
    <xf numFmtId="0" fontId="6" fillId="0" borderId="0" xfId="3" applyFont="1" applyFill="1" applyProtection="1"/>
    <xf numFmtId="0" fontId="1" fillId="0" borderId="0" xfId="3" applyFont="1" applyFill="1" applyProtection="1"/>
    <xf numFmtId="0" fontId="2" fillId="0" borderId="0" xfId="3" applyFont="1" applyFill="1" applyProtection="1"/>
    <xf numFmtId="165" fontId="2" fillId="0" borderId="0" xfId="3" applyNumberFormat="1" applyFont="1" applyFill="1" applyAlignment="1" applyProtection="1">
      <alignment horizontal="center"/>
    </xf>
    <xf numFmtId="168" fontId="3" fillId="0" borderId="0" xfId="3" applyNumberFormat="1" applyFont="1" applyFill="1" applyAlignment="1" applyProtection="1">
      <alignment horizontal="center"/>
    </xf>
    <xf numFmtId="0" fontId="1" fillId="0" borderId="0" xfId="3" applyAlignment="1">
      <alignment horizontal="center"/>
    </xf>
    <xf numFmtId="1" fontId="2" fillId="0" borderId="0" xfId="3" applyNumberFormat="1" applyFont="1" applyFill="1" applyAlignment="1" applyProtection="1">
      <alignment horizontal="center"/>
    </xf>
    <xf numFmtId="3" fontId="2" fillId="0" borderId="0" xfId="1" applyNumberFormat="1" applyFont="1" applyFill="1" applyAlignment="1" applyProtection="1">
      <alignment horizontal="center"/>
    </xf>
    <xf numFmtId="1" fontId="3" fillId="0" borderId="0" xfId="3" applyNumberFormat="1" applyFont="1" applyFill="1" applyProtection="1"/>
    <xf numFmtId="0" fontId="3" fillId="0" borderId="2" xfId="3" applyFont="1" applyFill="1" applyBorder="1" applyProtection="1"/>
    <xf numFmtId="0" fontId="3" fillId="0" borderId="3" xfId="3" applyFont="1" applyFill="1" applyBorder="1" applyProtection="1"/>
    <xf numFmtId="0" fontId="3" fillId="0" borderId="3" xfId="3" applyFont="1" applyFill="1" applyBorder="1" applyAlignment="1" applyProtection="1">
      <alignment horizontal="right"/>
    </xf>
    <xf numFmtId="3" fontId="2" fillId="0" borderId="3" xfId="3" applyNumberFormat="1" applyFont="1" applyFill="1" applyBorder="1" applyAlignment="1" applyProtection="1">
      <alignment horizontal="center"/>
    </xf>
    <xf numFmtId="0" fontId="3" fillId="0" borderId="4" xfId="3" applyFont="1" applyFill="1" applyBorder="1" applyProtection="1"/>
    <xf numFmtId="2" fontId="3" fillId="0" borderId="0" xfId="0" applyNumberFormat="1" applyFont="1" applyAlignment="1" applyProtection="1">
      <alignment horizontal="center"/>
      <protection locked="0"/>
    </xf>
    <xf numFmtId="4" fontId="3" fillId="0" borderId="0" xfId="3" applyNumberFormat="1" applyFont="1" applyFill="1" applyAlignment="1" applyProtection="1">
      <alignment horizontal="center"/>
    </xf>
    <xf numFmtId="165" fontId="2" fillId="0" borderId="0" xfId="3" applyNumberFormat="1" applyFont="1" applyFill="1" applyAlignment="1">
      <alignment horizontal="center"/>
    </xf>
    <xf numFmtId="0" fontId="3" fillId="3" borderId="0" xfId="0" applyFont="1" applyFill="1" applyAlignment="1" applyProtection="1">
      <alignment horizontal="center"/>
      <protection locked="0"/>
    </xf>
    <xf numFmtId="168" fontId="3" fillId="0" borderId="0" xfId="0" applyNumberFormat="1" applyFont="1" applyAlignment="1">
      <alignment horizontal="center"/>
    </xf>
    <xf numFmtId="3" fontId="2" fillId="3" borderId="0" xfId="3" applyNumberFormat="1" applyFont="1" applyFill="1" applyAlignment="1">
      <alignment horizontal="center"/>
    </xf>
    <xf numFmtId="0" fontId="1" fillId="0" borderId="8" xfId="3" applyFont="1" applyBorder="1"/>
    <xf numFmtId="0" fontId="3" fillId="0" borderId="9" xfId="3" applyFont="1" applyBorder="1"/>
    <xf numFmtId="0" fontId="3" fillId="0" borderId="9" xfId="3" applyFont="1" applyBorder="1" applyAlignment="1">
      <alignment horizontal="right"/>
    </xf>
    <xf numFmtId="0" fontId="3" fillId="0" borderId="9" xfId="3" applyFont="1" applyBorder="1" applyAlignment="1">
      <alignment horizontal="center"/>
    </xf>
    <xf numFmtId="0" fontId="1" fillId="0" borderId="6" xfId="3" applyFont="1" applyBorder="1"/>
    <xf numFmtId="0" fontId="3" fillId="0" borderId="15" xfId="3" applyFont="1" applyBorder="1"/>
    <xf numFmtId="0" fontId="3" fillId="0" borderId="16" xfId="3" applyFont="1" applyBorder="1"/>
    <xf numFmtId="0" fontId="3" fillId="0" borderId="16" xfId="3" applyFont="1" applyBorder="1" applyAlignment="1">
      <alignment horizontal="right"/>
    </xf>
    <xf numFmtId="3" fontId="2" fillId="0" borderId="16" xfId="3" applyNumberFormat="1" applyFont="1" applyFill="1" applyBorder="1" applyAlignment="1">
      <alignment horizontal="center"/>
    </xf>
    <xf numFmtId="0" fontId="3" fillId="0" borderId="21" xfId="3" applyFont="1" applyBorder="1"/>
    <xf numFmtId="0" fontId="21" fillId="0" borderId="0" xfId="0" applyFont="1" applyBorder="1"/>
    <xf numFmtId="0" fontId="9" fillId="0" borderId="0" xfId="0" applyFont="1" applyAlignment="1">
      <alignment horizontal="left"/>
    </xf>
    <xf numFmtId="0" fontId="9" fillId="4" borderId="13" xfId="0" applyFont="1" applyFill="1" applyBorder="1" applyAlignment="1" applyProtection="1">
      <alignment horizontal="left"/>
      <protection locked="0"/>
    </xf>
    <xf numFmtId="0" fontId="9" fillId="0" borderId="0" xfId="0" applyFont="1" applyFill="1" applyBorder="1" applyAlignment="1">
      <alignment horizontal="left"/>
    </xf>
    <xf numFmtId="0" fontId="20" fillId="0" borderId="0" xfId="0" applyFont="1" applyBorder="1"/>
    <xf numFmtId="2" fontId="9" fillId="0" borderId="0" xfId="0" applyNumberFormat="1" applyFont="1"/>
    <xf numFmtId="0" fontId="9" fillId="0" borderId="0" xfId="0" applyFont="1" applyFill="1" applyAlignment="1">
      <alignment horizontal="left"/>
    </xf>
    <xf numFmtId="0" fontId="9" fillId="0" borderId="0" xfId="0" applyFont="1" applyFill="1"/>
    <xf numFmtId="2" fontId="9" fillId="0" borderId="0" xfId="0" applyNumberFormat="1" applyFont="1" applyFill="1"/>
    <xf numFmtId="0" fontId="9" fillId="3" borderId="0" xfId="0" applyFont="1" applyFill="1"/>
    <xf numFmtId="3" fontId="2" fillId="0" borderId="1" xfId="3" applyNumberFormat="1" applyFont="1" applyBorder="1" applyAlignment="1">
      <alignment horizontal="center"/>
    </xf>
    <xf numFmtId="170" fontId="3" fillId="0" borderId="0" xfId="3" applyNumberFormat="1" applyFont="1"/>
    <xf numFmtId="169" fontId="2" fillId="0" borderId="0" xfId="3" applyNumberFormat="1" applyFont="1" applyAlignment="1">
      <alignment horizontal="center"/>
    </xf>
    <xf numFmtId="170" fontId="3" fillId="0" borderId="0" xfId="3" applyNumberFormat="1" applyFont="1" applyAlignment="1">
      <alignment horizontal="right"/>
    </xf>
    <xf numFmtId="0" fontId="3" fillId="0" borderId="0" xfId="3" applyFont="1" applyAlignment="1">
      <alignment horizontal="center" wrapText="1"/>
    </xf>
    <xf numFmtId="168" fontId="2" fillId="0" borderId="0" xfId="3" applyNumberFormat="1" applyFont="1" applyAlignment="1">
      <alignment horizontal="center"/>
    </xf>
    <xf numFmtId="0" fontId="3" fillId="0" borderId="4" xfId="3" applyFont="1" applyBorder="1" applyAlignment="1">
      <alignment horizontal="left" wrapText="1"/>
    </xf>
    <xf numFmtId="4" fontId="2" fillId="3" borderId="3" xfId="3" applyNumberFormat="1" applyFont="1" applyFill="1" applyBorder="1" applyAlignment="1">
      <alignment horizontal="center"/>
    </xf>
    <xf numFmtId="0" fontId="3" fillId="0" borderId="3" xfId="3" applyFont="1" applyBorder="1" applyAlignment="1">
      <alignment horizontal="right"/>
    </xf>
    <xf numFmtId="0" fontId="3" fillId="0" borderId="0" xfId="3" applyFont="1" applyAlignment="1">
      <alignment horizontal="left" wrapText="1"/>
    </xf>
    <xf numFmtId="4" fontId="2" fillId="0" borderId="0" xfId="3" applyNumberFormat="1" applyFont="1" applyAlignment="1">
      <alignment horizontal="center"/>
    </xf>
    <xf numFmtId="167" fontId="2" fillId="0" borderId="0" xfId="3" applyNumberFormat="1" applyFont="1" applyAlignment="1">
      <alignment horizontal="center"/>
    </xf>
    <xf numFmtId="3" fontId="3" fillId="0" borderId="0" xfId="3" applyNumberFormat="1" applyFont="1" applyAlignment="1">
      <alignment horizontal="center"/>
    </xf>
    <xf numFmtId="2" fontId="2" fillId="0" borderId="0" xfId="3" applyNumberFormat="1" applyFont="1" applyAlignment="1">
      <alignment horizontal="center"/>
    </xf>
    <xf numFmtId="2" fontId="2" fillId="0" borderId="1" xfId="3" applyNumberFormat="1" applyFont="1" applyBorder="1" applyAlignment="1">
      <alignment horizontal="center"/>
    </xf>
    <xf numFmtId="0" fontId="3" fillId="3" borderId="0" xfId="3" applyFont="1" applyFill="1" applyAlignment="1">
      <alignment horizontal="center"/>
    </xf>
    <xf numFmtId="0" fontId="3" fillId="0" borderId="0" xfId="3" applyFont="1" applyAlignment="1">
      <alignment horizontal="right" wrapText="1"/>
    </xf>
    <xf numFmtId="1" fontId="3" fillId="0" borderId="0" xfId="3" applyNumberFormat="1" applyFont="1" applyAlignment="1">
      <alignment horizontal="center"/>
    </xf>
    <xf numFmtId="0" fontId="6" fillId="0" borderId="0" xfId="3" applyFont="1" applyAlignment="1">
      <alignment horizontal="left"/>
    </xf>
    <xf numFmtId="0" fontId="6" fillId="0" borderId="0" xfId="3" applyFont="1" applyAlignment="1">
      <alignment horizontal="center"/>
    </xf>
    <xf numFmtId="2" fontId="3" fillId="0" borderId="0" xfId="3" applyNumberFormat="1" applyFont="1" applyAlignment="1">
      <alignment horizontal="center"/>
    </xf>
    <xf numFmtId="0" fontId="22" fillId="0" borderId="0" xfId="3" applyFont="1"/>
    <xf numFmtId="0" fontId="22" fillId="0" borderId="0" xfId="0" applyFont="1"/>
    <xf numFmtId="0" fontId="9" fillId="3" borderId="13" xfId="0" applyFont="1" applyFill="1" applyBorder="1" applyAlignment="1" applyProtection="1">
      <alignment horizontal="left"/>
      <protection locked="0"/>
    </xf>
    <xf numFmtId="0" fontId="9" fillId="3" borderId="7" xfId="0" applyFont="1" applyFill="1" applyBorder="1" applyAlignment="1" applyProtection="1">
      <alignment horizontal="left"/>
      <protection locked="0"/>
    </xf>
    <xf numFmtId="9" fontId="9" fillId="3" borderId="7" xfId="0" applyNumberFormat="1" applyFont="1" applyFill="1" applyBorder="1" applyAlignment="1" applyProtection="1">
      <alignment horizontal="left"/>
      <protection locked="0"/>
    </xf>
    <xf numFmtId="0" fontId="9" fillId="3" borderId="7" xfId="0" applyFont="1" applyFill="1" applyBorder="1" applyAlignment="1">
      <alignment horizontal="left"/>
    </xf>
    <xf numFmtId="0" fontId="9" fillId="3" borderId="13" xfId="0" applyFont="1" applyFill="1" applyBorder="1" applyAlignment="1">
      <alignment horizontal="left"/>
    </xf>
    <xf numFmtId="0" fontId="9" fillId="4" borderId="13" xfId="0" applyFont="1" applyFill="1" applyBorder="1" applyAlignment="1" applyProtection="1">
      <alignment horizontal="left"/>
      <protection locked="0"/>
    </xf>
    <xf numFmtId="14" fontId="9" fillId="4" borderId="7" xfId="0" applyNumberFormat="1" applyFont="1" applyFill="1" applyBorder="1" applyAlignment="1" applyProtection="1">
      <alignment horizontal="left"/>
      <protection locked="0"/>
    </xf>
    <xf numFmtId="22" fontId="9" fillId="4" borderId="7" xfId="0" applyNumberFormat="1" applyFont="1" applyFill="1" applyBorder="1" applyAlignment="1" applyProtection="1">
      <alignment horizontal="left"/>
      <protection locked="0"/>
    </xf>
    <xf numFmtId="0" fontId="9" fillId="3" borderId="0" xfId="0" applyFont="1" applyFill="1" applyBorder="1" applyAlignment="1" applyProtection="1">
      <alignment horizontal="left" vertical="top" wrapText="1"/>
      <protection locked="0"/>
    </xf>
    <xf numFmtId="0" fontId="21" fillId="0" borderId="0" xfId="0" applyFont="1" applyAlignment="1">
      <alignment horizontal="left"/>
    </xf>
    <xf numFmtId="0" fontId="21" fillId="0" borderId="13" xfId="0" applyFont="1" applyBorder="1" applyAlignment="1">
      <alignment horizontal="center"/>
    </xf>
    <xf numFmtId="0" fontId="21" fillId="0" borderId="0" xfId="0" applyFont="1" applyBorder="1" applyAlignment="1">
      <alignment horizontal="left" wrapText="1"/>
    </xf>
    <xf numFmtId="0" fontId="5" fillId="0" borderId="0" xfId="0" quotePrefix="1" applyFont="1" applyFill="1" applyBorder="1" applyAlignment="1" applyProtection="1">
      <alignment horizontal="left"/>
      <protection locked="0"/>
    </xf>
    <xf numFmtId="0" fontId="10" fillId="2" borderId="2" xfId="0" applyFont="1" applyFill="1" applyBorder="1" applyAlignment="1">
      <alignment horizontal="left"/>
    </xf>
    <xf numFmtId="0" fontId="10" fillId="2" borderId="3" xfId="0" applyFont="1" applyFill="1" applyBorder="1" applyAlignment="1">
      <alignment horizontal="left"/>
    </xf>
    <xf numFmtId="0" fontId="10" fillId="2" borderId="4" xfId="0" applyFont="1" applyFill="1" applyBorder="1" applyAlignment="1">
      <alignment horizontal="left"/>
    </xf>
    <xf numFmtId="0" fontId="9" fillId="3" borderId="5" xfId="0" applyFont="1" applyFill="1" applyBorder="1" applyAlignment="1" applyProtection="1">
      <alignment horizontal="center" wrapText="1"/>
      <protection locked="0"/>
    </xf>
    <xf numFmtId="0" fontId="9" fillId="3" borderId="16" xfId="0" applyFont="1" applyFill="1" applyBorder="1" applyAlignment="1" applyProtection="1">
      <alignment horizontal="center" wrapText="1"/>
      <protection locked="0"/>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26" xfId="0" applyFont="1" applyFill="1" applyBorder="1" applyAlignment="1">
      <alignment horizontal="center"/>
    </xf>
    <xf numFmtId="0" fontId="9" fillId="3" borderId="2"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8" xfId="0" applyFont="1" applyFill="1" applyBorder="1" applyAlignment="1" applyProtection="1">
      <alignment horizontal="left"/>
      <protection locked="0"/>
    </xf>
    <xf numFmtId="0" fontId="9" fillId="3" borderId="5" xfId="0" applyFont="1" applyFill="1" applyBorder="1" applyAlignment="1" applyProtection="1">
      <alignment horizontal="left"/>
      <protection locked="0"/>
    </xf>
    <xf numFmtId="0" fontId="9" fillId="3" borderId="25" xfId="0" applyFont="1" applyFill="1" applyBorder="1" applyAlignment="1" applyProtection="1">
      <alignment horizontal="left"/>
      <protection locked="0"/>
    </xf>
    <xf numFmtId="169" fontId="2" fillId="3" borderId="13" xfId="0" applyNumberFormat="1" applyFont="1" applyFill="1" applyBorder="1" applyAlignment="1">
      <alignment horizontal="center"/>
    </xf>
    <xf numFmtId="169" fontId="2" fillId="3" borderId="7" xfId="0" applyNumberFormat="1" applyFont="1" applyFill="1" applyBorder="1" applyAlignment="1">
      <alignment horizontal="center"/>
    </xf>
    <xf numFmtId="0" fontId="24" fillId="0" borderId="0" xfId="0" applyFont="1" applyAlignment="1">
      <alignment horizontal="center" wrapText="1"/>
    </xf>
    <xf numFmtId="0" fontId="23" fillId="0" borderId="0" xfId="3" applyFont="1" applyAlignment="1">
      <alignment horizontal="center"/>
    </xf>
    <xf numFmtId="0" fontId="22" fillId="0" borderId="0" xfId="3" applyFont="1" applyAlignment="1">
      <alignment horizontal="center" wrapText="1"/>
    </xf>
    <xf numFmtId="0" fontId="6" fillId="0" borderId="0" xfId="3" applyFont="1" applyAlignment="1">
      <alignment horizontal="left"/>
    </xf>
  </cellXfs>
  <cellStyles count="7">
    <cellStyle name="Comma" xfId="1" builtinId="3"/>
    <cellStyle name="Comma 2" xfId="5" xr:uid="{00000000-0005-0000-0000-000001000000}"/>
    <cellStyle name="Normal" xfId="0" builtinId="0"/>
    <cellStyle name="Normal 2" xfId="3" xr:uid="{00000000-0005-0000-0000-000003000000}"/>
    <cellStyle name="Normal 3" xfId="4" xr:uid="{00000000-0005-0000-0000-000004000000}"/>
    <cellStyle name="Percent" xfId="2" builtinId="5"/>
    <cellStyle name="Percent 2" xfId="6" xr:uid="{00000000-0005-0000-0000-000006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color rgb="FFFFFF99"/>
      <color rgb="FF33CC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883614</xdr:colOff>
      <xdr:row>47</xdr:row>
      <xdr:rowOff>145597</xdr:rowOff>
    </xdr:from>
    <xdr:to>
      <xdr:col>8</xdr:col>
      <xdr:colOff>140664</xdr:colOff>
      <xdr:row>47</xdr:row>
      <xdr:rowOff>145597</xdr:rowOff>
    </xdr:to>
    <xdr:sp macro="" textlink="">
      <xdr:nvSpPr>
        <xdr:cNvPr id="1111" name="Line 3">
          <a:extLst>
            <a:ext uri="{FF2B5EF4-FFF2-40B4-BE49-F238E27FC236}">
              <a16:creationId xmlns:a16="http://schemas.microsoft.com/office/drawing/2014/main" id="{00000000-0008-0000-0000-000057040000}"/>
            </a:ext>
          </a:extLst>
        </xdr:cNvPr>
        <xdr:cNvSpPr>
          <a:spLocks noChangeShapeType="1"/>
        </xdr:cNvSpPr>
      </xdr:nvSpPr>
      <xdr:spPr bwMode="auto">
        <a:xfrm flipV="1">
          <a:off x="883614" y="9738633"/>
          <a:ext cx="5257800" cy="0"/>
        </a:xfrm>
        <a:prstGeom prst="line">
          <a:avLst/>
        </a:prstGeom>
        <a:ln>
          <a:solidFill>
            <a:schemeClr val="accent1"/>
          </a:solidFill>
          <a:headEnd type="diamond" w="med" len="med"/>
          <a:tailEnd type="diamond" w="med" len="med"/>
        </a:ln>
      </xdr:spPr>
      <xdr:style>
        <a:lnRef idx="2">
          <a:schemeClr val="accent1"/>
        </a:lnRef>
        <a:fillRef idx="0">
          <a:schemeClr val="accent1"/>
        </a:fillRef>
        <a:effectRef idx="1">
          <a:schemeClr val="accent1"/>
        </a:effectRef>
        <a:fontRef idx="minor">
          <a:schemeClr val="tx1"/>
        </a:fontRef>
      </xdr:style>
    </xdr:sp>
    <xdr:clientData/>
  </xdr:twoCellAnchor>
  <xdr:twoCellAnchor>
    <xdr:from>
      <xdr:col>0</xdr:col>
      <xdr:colOff>901765</xdr:colOff>
      <xdr:row>0</xdr:row>
      <xdr:rowOff>188815</xdr:rowOff>
    </xdr:from>
    <xdr:to>
      <xdr:col>8</xdr:col>
      <xdr:colOff>162897</xdr:colOff>
      <xdr:row>0</xdr:row>
      <xdr:rowOff>188815</xdr:rowOff>
    </xdr:to>
    <xdr:sp macro="" textlink="">
      <xdr:nvSpPr>
        <xdr:cNvPr id="5" name="Line 3">
          <a:extLst>
            <a:ext uri="{FF2B5EF4-FFF2-40B4-BE49-F238E27FC236}">
              <a16:creationId xmlns:a16="http://schemas.microsoft.com/office/drawing/2014/main" id="{580B0550-8635-46F3-8166-D08559DB5116}"/>
            </a:ext>
          </a:extLst>
        </xdr:cNvPr>
        <xdr:cNvSpPr>
          <a:spLocks noChangeShapeType="1"/>
        </xdr:cNvSpPr>
      </xdr:nvSpPr>
      <xdr:spPr bwMode="auto">
        <a:xfrm flipV="1">
          <a:off x="901765" y="188815"/>
          <a:ext cx="5261882" cy="0"/>
        </a:xfrm>
        <a:prstGeom prst="line">
          <a:avLst/>
        </a:prstGeom>
        <a:ln>
          <a:solidFill>
            <a:schemeClr val="accent1"/>
          </a:solidFill>
          <a:headEnd type="diamond" w="med" len="med"/>
          <a:tailEnd type="diamond" w="med" len="med"/>
        </a:ln>
      </xdr:spPr>
      <xdr:style>
        <a:lnRef idx="2">
          <a:schemeClr val="accent1"/>
        </a:lnRef>
        <a:fillRef idx="0">
          <a:schemeClr val="accent1"/>
        </a:fillRef>
        <a:effectRef idx="1">
          <a:schemeClr val="accent1"/>
        </a:effectRef>
        <a:fontRef idx="minor">
          <a:schemeClr val="tx1"/>
        </a:fontRef>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K47"/>
  <sheetViews>
    <sheetView view="pageLayout" zoomScale="70" zoomScaleNormal="100" zoomScaleSheetLayoutView="100" zoomScalePageLayoutView="70" workbookViewId="0">
      <selection activeCell="B28" sqref="B28:I29"/>
    </sheetView>
  </sheetViews>
  <sheetFormatPr defaultColWidth="9.140625" defaultRowHeight="15.75" x14ac:dyDescent="0.25"/>
  <cols>
    <col min="1" max="1" width="18.42578125" style="5" customWidth="1"/>
    <col min="2" max="2" width="19" style="5" customWidth="1"/>
    <col min="3" max="3" width="2.7109375" style="5" customWidth="1"/>
    <col min="4" max="4" width="9" style="5" customWidth="1"/>
    <col min="5" max="5" width="2.85546875" style="5" customWidth="1"/>
    <col min="6" max="6" width="3.7109375" style="5" customWidth="1"/>
    <col min="7" max="7" width="18" style="5" customWidth="1"/>
    <col min="8" max="8" width="12" style="5" customWidth="1"/>
    <col min="9" max="9" width="3" style="5" bestFit="1" customWidth="1"/>
    <col min="10" max="10" width="7.140625" style="5" customWidth="1"/>
    <col min="11" max="11" width="3.42578125" style="5" bestFit="1" customWidth="1"/>
    <col min="12" max="16384" width="9.140625" style="5"/>
  </cols>
  <sheetData>
    <row r="3" spans="1:9" x14ac:dyDescent="0.25">
      <c r="A3" s="31" t="s">
        <v>140</v>
      </c>
      <c r="B3" s="205"/>
      <c r="C3" s="205"/>
      <c r="D3" s="205"/>
      <c r="E3" s="205"/>
      <c r="F3" s="205"/>
      <c r="G3" s="34"/>
    </row>
    <row r="4" spans="1:9" x14ac:dyDescent="0.25">
      <c r="A4" s="31" t="s">
        <v>141</v>
      </c>
      <c r="B4" s="169"/>
      <c r="C4" s="169"/>
      <c r="D4" s="169"/>
      <c r="E4" s="169"/>
      <c r="F4" s="169"/>
      <c r="G4" s="34"/>
    </row>
    <row r="5" spans="1:9" x14ac:dyDescent="0.25">
      <c r="A5" s="31" t="s">
        <v>1</v>
      </c>
      <c r="B5" s="206"/>
      <c r="C5" s="206"/>
      <c r="D5" s="206"/>
      <c r="E5" s="206"/>
      <c r="F5" s="206"/>
      <c r="G5" s="34"/>
    </row>
    <row r="6" spans="1:9" x14ac:dyDescent="0.25">
      <c r="A6" s="31" t="s">
        <v>2</v>
      </c>
      <c r="B6" s="207"/>
      <c r="C6" s="207"/>
      <c r="D6" s="207"/>
      <c r="E6" s="207"/>
      <c r="F6" s="207"/>
      <c r="G6" s="34"/>
    </row>
    <row r="7" spans="1:9" x14ac:dyDescent="0.25">
      <c r="A7" s="31"/>
      <c r="B7" s="170"/>
      <c r="C7" s="170"/>
      <c r="D7" s="170"/>
      <c r="E7" s="34"/>
      <c r="F7" s="34"/>
      <c r="G7" s="34"/>
    </row>
    <row r="8" spans="1:9" x14ac:dyDescent="0.25">
      <c r="A8" s="31" t="s">
        <v>29</v>
      </c>
      <c r="B8" s="200"/>
      <c r="C8" s="200"/>
      <c r="D8" s="200"/>
      <c r="E8" s="34"/>
      <c r="F8" s="34"/>
      <c r="G8" s="34"/>
    </row>
    <row r="9" spans="1:9" x14ac:dyDescent="0.25">
      <c r="A9" s="167" t="s">
        <v>142</v>
      </c>
      <c r="B9" s="201"/>
      <c r="C9" s="201"/>
      <c r="D9" s="201"/>
      <c r="E9" s="34"/>
      <c r="F9" s="34"/>
      <c r="G9" s="34"/>
    </row>
    <row r="10" spans="1:9" s="8" customFormat="1" x14ac:dyDescent="0.25">
      <c r="A10" s="32"/>
      <c r="B10" s="170"/>
      <c r="C10" s="170"/>
      <c r="D10" s="170"/>
      <c r="E10" s="170"/>
      <c r="F10" s="170"/>
      <c r="G10" s="170"/>
    </row>
    <row r="11" spans="1:9" x14ac:dyDescent="0.25">
      <c r="A11" s="33" t="s">
        <v>33</v>
      </c>
      <c r="B11" s="200"/>
      <c r="C11" s="200"/>
      <c r="D11" s="200"/>
      <c r="E11" s="34"/>
      <c r="F11" s="34"/>
      <c r="G11" s="34"/>
    </row>
    <row r="12" spans="1:9" x14ac:dyDescent="0.25">
      <c r="A12" s="31" t="s">
        <v>34</v>
      </c>
      <c r="B12" s="200"/>
      <c r="C12" s="200"/>
      <c r="D12" s="200"/>
      <c r="E12" s="34"/>
      <c r="F12" s="34"/>
      <c r="G12" s="34"/>
    </row>
    <row r="13" spans="1:9" x14ac:dyDescent="0.25">
      <c r="A13" s="167" t="s">
        <v>52</v>
      </c>
      <c r="B13" s="34"/>
      <c r="C13" s="34"/>
      <c r="D13" s="34"/>
      <c r="E13" s="34"/>
      <c r="F13" s="34"/>
      <c r="G13" s="34"/>
    </row>
    <row r="14" spans="1:9" x14ac:dyDescent="0.25">
      <c r="A14" s="171"/>
      <c r="B14" s="34"/>
      <c r="C14" s="34"/>
      <c r="D14" s="34"/>
      <c r="E14" s="34"/>
      <c r="F14" s="34"/>
      <c r="G14" s="34"/>
    </row>
    <row r="15" spans="1:9" x14ac:dyDescent="0.25">
      <c r="A15" s="31" t="s">
        <v>30</v>
      </c>
      <c r="B15" s="208"/>
      <c r="C15" s="208"/>
      <c r="D15" s="208"/>
      <c r="E15" s="208"/>
      <c r="F15" s="208"/>
      <c r="G15" s="208"/>
      <c r="H15" s="208"/>
      <c r="I15" s="208"/>
    </row>
    <row r="16" spans="1:9" ht="15.75" customHeight="1" x14ac:dyDescent="0.25">
      <c r="A16" s="211" t="s">
        <v>146</v>
      </c>
      <c r="B16" s="208"/>
      <c r="C16" s="208"/>
      <c r="D16" s="208"/>
      <c r="E16" s="208"/>
      <c r="F16" s="208"/>
      <c r="G16" s="208"/>
      <c r="H16" s="208"/>
      <c r="I16" s="208"/>
    </row>
    <row r="17" spans="1:11" x14ac:dyDescent="0.25">
      <c r="A17" s="211"/>
      <c r="B17" s="208"/>
      <c r="C17" s="208"/>
      <c r="D17" s="208"/>
      <c r="E17" s="208"/>
      <c r="F17" s="208"/>
      <c r="G17" s="208"/>
      <c r="H17" s="208"/>
      <c r="I17" s="208"/>
    </row>
    <row r="18" spans="1:11" x14ac:dyDescent="0.25">
      <c r="A18" s="211"/>
      <c r="B18" s="208"/>
      <c r="C18" s="208"/>
      <c r="D18" s="208"/>
      <c r="E18" s="208"/>
      <c r="F18" s="208"/>
      <c r="G18" s="208"/>
      <c r="H18" s="208"/>
      <c r="I18" s="208"/>
    </row>
    <row r="19" spans="1:11" x14ac:dyDescent="0.25">
      <c r="A19" s="31"/>
    </row>
    <row r="20" spans="1:11" x14ac:dyDescent="0.25">
      <c r="A20" s="31" t="s">
        <v>31</v>
      </c>
    </row>
    <row r="21" spans="1:11" x14ac:dyDescent="0.25">
      <c r="A21" s="31"/>
      <c r="B21" s="5" t="s">
        <v>17</v>
      </c>
      <c r="D21" s="204" t="s">
        <v>133</v>
      </c>
      <c r="E21" s="204"/>
      <c r="F21" s="204"/>
      <c r="G21" s="204"/>
    </row>
    <row r="22" spans="1:11" x14ac:dyDescent="0.25">
      <c r="A22" s="31"/>
      <c r="B22" s="5" t="s">
        <v>18</v>
      </c>
      <c r="D22" s="203" t="s">
        <v>51</v>
      </c>
      <c r="E22" s="203"/>
      <c r="F22" s="203"/>
      <c r="G22" s="203"/>
    </row>
    <row r="23" spans="1:11" x14ac:dyDescent="0.25">
      <c r="A23" s="31"/>
      <c r="B23" s="5" t="s">
        <v>35</v>
      </c>
      <c r="D23" s="201"/>
      <c r="E23" s="201"/>
      <c r="F23" s="201"/>
      <c r="G23" s="201"/>
    </row>
    <row r="24" spans="1:11" x14ac:dyDescent="0.25">
      <c r="A24" s="31"/>
      <c r="B24" s="5" t="s">
        <v>19</v>
      </c>
      <c r="D24" s="201"/>
      <c r="E24" s="201"/>
      <c r="F24" s="201"/>
      <c r="G24" s="201"/>
    </row>
    <row r="25" spans="1:11" x14ac:dyDescent="0.25">
      <c r="A25" s="31"/>
      <c r="B25" s="5" t="s">
        <v>20</v>
      </c>
      <c r="D25" s="201"/>
      <c r="E25" s="201"/>
      <c r="F25" s="201"/>
      <c r="G25" s="201"/>
    </row>
    <row r="26" spans="1:11" x14ac:dyDescent="0.25">
      <c r="A26" s="31"/>
      <c r="B26" s="5" t="s">
        <v>21</v>
      </c>
      <c r="D26" s="202">
        <v>0</v>
      </c>
      <c r="E26" s="201"/>
      <c r="F26" s="201"/>
      <c r="G26" s="201"/>
    </row>
    <row r="27" spans="1:11" x14ac:dyDescent="0.25">
      <c r="A27" s="31"/>
    </row>
    <row r="28" spans="1:11" x14ac:dyDescent="0.25">
      <c r="A28" s="31" t="s">
        <v>32</v>
      </c>
      <c r="B28" s="208" t="s">
        <v>147</v>
      </c>
      <c r="C28" s="208"/>
      <c r="D28" s="208"/>
      <c r="E28" s="208"/>
      <c r="F28" s="208"/>
      <c r="G28" s="208"/>
      <c r="H28" s="208"/>
      <c r="I28" s="208"/>
    </row>
    <row r="29" spans="1:11" x14ac:dyDescent="0.25">
      <c r="A29" s="31"/>
      <c r="B29" s="208"/>
      <c r="C29" s="208"/>
      <c r="D29" s="208"/>
      <c r="E29" s="208"/>
      <c r="F29" s="208"/>
      <c r="G29" s="208"/>
      <c r="H29" s="208"/>
      <c r="I29" s="208"/>
    </row>
    <row r="30" spans="1:11" x14ac:dyDescent="0.25">
      <c r="A30" s="31"/>
    </row>
    <row r="31" spans="1:11" x14ac:dyDescent="0.25">
      <c r="A31" s="33" t="s">
        <v>91</v>
      </c>
      <c r="D31" s="8"/>
    </row>
    <row r="32" spans="1:11" x14ac:dyDescent="0.25">
      <c r="A32" s="210" t="s">
        <v>143</v>
      </c>
      <c r="B32" s="210"/>
      <c r="C32" s="210"/>
      <c r="D32" s="210"/>
      <c r="E32" s="210"/>
      <c r="F32" s="97"/>
      <c r="G32" s="210" t="s">
        <v>144</v>
      </c>
      <c r="H32" s="210"/>
      <c r="I32" s="210"/>
      <c r="J32" s="210"/>
      <c r="K32" s="210"/>
    </row>
    <row r="33" spans="1:11" x14ac:dyDescent="0.25">
      <c r="A33" s="168" t="s">
        <v>22</v>
      </c>
      <c r="B33" s="176"/>
      <c r="C33" s="97" t="s">
        <v>27</v>
      </c>
      <c r="D33" s="172">
        <f>B33/43560</f>
        <v>0</v>
      </c>
      <c r="E33" s="97" t="s">
        <v>145</v>
      </c>
      <c r="F33" s="97"/>
      <c r="G33" s="168" t="s">
        <v>22</v>
      </c>
      <c r="H33" s="176"/>
      <c r="I33" s="97" t="s">
        <v>27</v>
      </c>
      <c r="J33" s="172">
        <f>H33/43560</f>
        <v>0</v>
      </c>
      <c r="K33" s="97" t="s">
        <v>145</v>
      </c>
    </row>
    <row r="34" spans="1:11" x14ac:dyDescent="0.25">
      <c r="A34" s="168" t="s">
        <v>23</v>
      </c>
      <c r="B34" s="176"/>
      <c r="C34" s="97" t="s">
        <v>27</v>
      </c>
      <c r="D34" s="172">
        <f>B34/43560</f>
        <v>0</v>
      </c>
      <c r="E34" s="97" t="s">
        <v>145</v>
      </c>
      <c r="F34" s="97"/>
      <c r="G34" s="168" t="s">
        <v>23</v>
      </c>
      <c r="H34" s="176"/>
      <c r="I34" s="97" t="s">
        <v>27</v>
      </c>
      <c r="J34" s="172">
        <f>H34/43560</f>
        <v>0</v>
      </c>
      <c r="K34" s="97" t="s">
        <v>145</v>
      </c>
    </row>
    <row r="35" spans="1:11" x14ac:dyDescent="0.25">
      <c r="A35" s="168" t="s">
        <v>24</v>
      </c>
      <c r="B35" s="176"/>
      <c r="C35" s="97" t="s">
        <v>27</v>
      </c>
      <c r="D35" s="172">
        <f>B35/43560</f>
        <v>0</v>
      </c>
      <c r="E35" s="97" t="s">
        <v>145</v>
      </c>
      <c r="F35" s="97"/>
      <c r="G35" s="168" t="s">
        <v>24</v>
      </c>
      <c r="H35" s="176"/>
      <c r="I35" s="97" t="s">
        <v>27</v>
      </c>
      <c r="J35" s="172">
        <f>H35/43560</f>
        <v>0</v>
      </c>
      <c r="K35" s="97" t="s">
        <v>145</v>
      </c>
    </row>
    <row r="36" spans="1:11" x14ac:dyDescent="0.25">
      <c r="A36" s="168" t="s">
        <v>25</v>
      </c>
      <c r="B36" s="176"/>
      <c r="C36" s="97" t="s">
        <v>27</v>
      </c>
      <c r="D36" s="172">
        <f>B36/43560</f>
        <v>0</v>
      </c>
      <c r="E36" s="97" t="s">
        <v>145</v>
      </c>
      <c r="F36" s="97"/>
      <c r="G36" s="168" t="s">
        <v>25</v>
      </c>
      <c r="H36" s="176"/>
      <c r="I36" s="97" t="s">
        <v>27</v>
      </c>
      <c r="J36" s="172">
        <f>H36/43560</f>
        <v>0</v>
      </c>
      <c r="K36" s="97" t="s">
        <v>145</v>
      </c>
    </row>
    <row r="37" spans="1:11" x14ac:dyDescent="0.25">
      <c r="A37" s="168" t="s">
        <v>26</v>
      </c>
      <c r="B37" s="176"/>
      <c r="C37" s="97" t="s">
        <v>27</v>
      </c>
      <c r="D37" s="172">
        <f>B37/43560</f>
        <v>0</v>
      </c>
      <c r="E37" s="97" t="s">
        <v>145</v>
      </c>
      <c r="F37" s="97"/>
      <c r="G37" s="168" t="s">
        <v>26</v>
      </c>
      <c r="H37" s="176"/>
      <c r="I37" s="97" t="s">
        <v>27</v>
      </c>
      <c r="J37" s="172">
        <f>H37/43560</f>
        <v>0</v>
      </c>
      <c r="K37" s="97" t="s">
        <v>145</v>
      </c>
    </row>
    <row r="38" spans="1:11" s="8" customFormat="1" x14ac:dyDescent="0.25">
      <c r="A38" s="173"/>
      <c r="B38" s="174"/>
      <c r="C38" s="174"/>
      <c r="D38" s="175"/>
      <c r="E38" s="174"/>
      <c r="F38" s="174"/>
      <c r="G38" s="173"/>
      <c r="H38" s="174"/>
      <c r="I38" s="174"/>
      <c r="J38" s="175"/>
      <c r="K38" s="174"/>
    </row>
    <row r="39" spans="1:11" x14ac:dyDescent="0.25">
      <c r="A39" s="31" t="s">
        <v>90</v>
      </c>
    </row>
    <row r="40" spans="1:11" x14ac:dyDescent="0.25">
      <c r="A40" s="209" t="s">
        <v>148</v>
      </c>
      <c r="B40" s="209"/>
      <c r="C40" s="209"/>
      <c r="D40" s="209"/>
      <c r="E40" s="209"/>
      <c r="F40" s="209"/>
      <c r="G40" s="209"/>
      <c r="H40" s="209"/>
      <c r="I40" s="209"/>
      <c r="J40" s="209"/>
    </row>
    <row r="41" spans="1:11" x14ac:dyDescent="0.25">
      <c r="A41" s="31"/>
      <c r="B41" s="208"/>
      <c r="C41" s="208"/>
      <c r="D41" s="208"/>
      <c r="E41" s="208"/>
      <c r="F41" s="208"/>
      <c r="G41" s="208"/>
      <c r="H41" s="208"/>
      <c r="I41" s="208"/>
    </row>
    <row r="42" spans="1:11" x14ac:dyDescent="0.25">
      <c r="A42" s="31"/>
      <c r="B42" s="208"/>
      <c r="C42" s="208"/>
      <c r="D42" s="208"/>
      <c r="E42" s="208"/>
      <c r="F42" s="208"/>
      <c r="G42" s="208"/>
      <c r="H42" s="208"/>
      <c r="I42" s="208"/>
    </row>
    <row r="43" spans="1:11" x14ac:dyDescent="0.25">
      <c r="A43" s="31"/>
      <c r="B43" s="208"/>
      <c r="C43" s="208"/>
      <c r="D43" s="208"/>
      <c r="E43" s="208"/>
      <c r="F43" s="208"/>
      <c r="G43" s="208"/>
      <c r="H43" s="208"/>
      <c r="I43" s="208"/>
    </row>
    <row r="44" spans="1:11" x14ac:dyDescent="0.25">
      <c r="B44" s="208"/>
      <c r="C44" s="208"/>
      <c r="D44" s="208"/>
      <c r="E44" s="208"/>
      <c r="F44" s="208"/>
      <c r="G44" s="208"/>
      <c r="H44" s="208"/>
      <c r="I44" s="208"/>
    </row>
    <row r="45" spans="1:11" x14ac:dyDescent="0.25">
      <c r="B45" s="208"/>
      <c r="C45" s="208"/>
      <c r="D45" s="208"/>
      <c r="E45" s="208"/>
      <c r="F45" s="208"/>
      <c r="G45" s="208"/>
      <c r="H45" s="208"/>
      <c r="I45" s="208"/>
    </row>
    <row r="46" spans="1:11" x14ac:dyDescent="0.25">
      <c r="B46" s="208"/>
      <c r="C46" s="208"/>
      <c r="D46" s="208"/>
      <c r="E46" s="208"/>
      <c r="F46" s="208"/>
      <c r="G46" s="208"/>
      <c r="H46" s="208"/>
      <c r="I46" s="208"/>
    </row>
    <row r="47" spans="1:11" x14ac:dyDescent="0.25">
      <c r="B47" s="208"/>
      <c r="C47" s="208"/>
      <c r="D47" s="208"/>
      <c r="E47" s="208"/>
      <c r="F47" s="208"/>
      <c r="G47" s="208"/>
      <c r="H47" s="208"/>
      <c r="I47" s="208"/>
    </row>
  </sheetData>
  <sheetProtection selectLockedCells="1"/>
  <mergeCells count="20">
    <mergeCell ref="B41:I47"/>
    <mergeCell ref="A40:J40"/>
    <mergeCell ref="A32:E32"/>
    <mergeCell ref="G32:K32"/>
    <mergeCell ref="A16:A18"/>
    <mergeCell ref="B15:I18"/>
    <mergeCell ref="B28:I29"/>
    <mergeCell ref="B8:D8"/>
    <mergeCell ref="B3:F3"/>
    <mergeCell ref="B5:F5"/>
    <mergeCell ref="B6:F6"/>
    <mergeCell ref="B9:D9"/>
    <mergeCell ref="B11:D11"/>
    <mergeCell ref="D25:G25"/>
    <mergeCell ref="D26:G26"/>
    <mergeCell ref="D22:G22"/>
    <mergeCell ref="D23:G23"/>
    <mergeCell ref="D24:G24"/>
    <mergeCell ref="B12:D12"/>
    <mergeCell ref="D21:G21"/>
  </mergeCells>
  <phoneticPr fontId="0" type="noConversion"/>
  <pageMargins left="0.7" right="0.7" top="0.75" bottom="0.75" header="0.3" footer="0.3"/>
  <pageSetup scale="93" orientation="portrait" r:id="rId1"/>
  <headerFooter alignWithMargins="0">
    <oddHeader>&amp;L&amp;"Times New Roman,Regular"&amp;12Carrollton Township
Stormwater Management Plan&amp;R&amp;"Times New Roman,Bold Italic"&amp;12&amp;A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7"/>
  <sheetViews>
    <sheetView tabSelected="1" view="pageLayout" zoomScale="90" zoomScaleNormal="100" zoomScaleSheetLayoutView="100" zoomScalePageLayoutView="90" workbookViewId="0">
      <selection activeCell="U33" sqref="U33"/>
    </sheetView>
  </sheetViews>
  <sheetFormatPr defaultRowHeight="12.75" x14ac:dyDescent="0.2"/>
  <cols>
    <col min="1" max="1" width="18.28515625" style="1" customWidth="1"/>
    <col min="2" max="2" width="20" style="1" customWidth="1"/>
    <col min="3" max="3" width="24.7109375" style="1" customWidth="1"/>
    <col min="4" max="4" width="12.140625" style="1" customWidth="1"/>
    <col min="5" max="5" width="14" style="1" customWidth="1"/>
    <col min="6" max="6" width="16.85546875" style="1" customWidth="1"/>
    <col min="7" max="7" width="10.7109375" style="1" customWidth="1"/>
    <col min="8" max="8" width="9.140625" style="1" customWidth="1"/>
    <col min="9" max="9" width="0.85546875" style="1" customWidth="1"/>
    <col min="10" max="11" width="9.140625" style="1"/>
    <col min="12" max="12" width="17.28515625" style="1" customWidth="1"/>
    <col min="13" max="13" width="9.140625" style="1"/>
    <col min="14" max="14" width="5" style="1" bestFit="1" customWidth="1"/>
    <col min="15" max="18" width="9.140625" style="1"/>
  </cols>
  <sheetData>
    <row r="1" spans="1:18" ht="16.5" thickBot="1" x14ac:dyDescent="0.3">
      <c r="A1" s="213" t="s">
        <v>53</v>
      </c>
      <c r="B1" s="214"/>
      <c r="C1" s="214"/>
      <c r="D1" s="214"/>
      <c r="E1" s="214"/>
      <c r="F1" s="215"/>
    </row>
    <row r="2" spans="1:18" ht="15.75" x14ac:dyDescent="0.25">
      <c r="A2" s="41" t="s">
        <v>36</v>
      </c>
      <c r="B2" s="216"/>
      <c r="C2" s="216"/>
      <c r="D2" s="37"/>
      <c r="E2" s="43" t="s">
        <v>37</v>
      </c>
      <c r="F2" s="4">
        <f ca="1">NOW()</f>
        <v>43938.438746527776</v>
      </c>
      <c r="L2" s="17"/>
      <c r="M2" s="20"/>
    </row>
    <row r="3" spans="1:18" ht="16.5" thickBot="1" x14ac:dyDescent="0.3">
      <c r="A3" s="42" t="s">
        <v>38</v>
      </c>
      <c r="B3" s="217"/>
      <c r="C3" s="217"/>
      <c r="D3" s="38"/>
      <c r="E3" s="39"/>
      <c r="F3" s="40"/>
      <c r="N3" s="18"/>
      <c r="Q3" s="18"/>
    </row>
    <row r="4" spans="1:18" ht="16.5" thickBot="1" x14ac:dyDescent="0.3">
      <c r="A4" s="90"/>
      <c r="B4" s="35"/>
      <c r="C4" s="35"/>
      <c r="D4" s="35"/>
      <c r="E4" s="35"/>
      <c r="F4" s="36"/>
      <c r="N4" s="18"/>
      <c r="P4" s="2"/>
    </row>
    <row r="5" spans="1:18" ht="16.5" thickBot="1" x14ac:dyDescent="0.3">
      <c r="A5" s="218"/>
      <c r="B5" s="219"/>
      <c r="C5" s="220"/>
      <c r="D5" s="27" t="s">
        <v>39</v>
      </c>
      <c r="E5" s="26" t="s">
        <v>40</v>
      </c>
      <c r="F5" s="28" t="s">
        <v>47</v>
      </c>
      <c r="H5" s="20"/>
      <c r="J5" s="20"/>
      <c r="P5" s="2"/>
      <c r="Q5" s="19"/>
      <c r="R5" s="2"/>
    </row>
    <row r="6" spans="1:18" ht="16.5" thickBot="1" x14ac:dyDescent="0.3">
      <c r="A6" s="221" t="s">
        <v>85</v>
      </c>
      <c r="B6" s="222"/>
      <c r="C6" s="223"/>
      <c r="D6" s="95">
        <f>IF(A6="",0,IF(A6="Impervious Area (Pavements/Roofs/Buildings)",0.9,IF(A6="Water",1,IF(A6="Park/Playground/Cemetery Area",0.3,IF(A6="Lawn Area",0.17,IF(A6="Woodland Area",0.45,IF(A6="Pasture Area",0.4,IF(A6="Cultivated Area",0.6))))))))</f>
        <v>0.9</v>
      </c>
      <c r="E6" s="63">
        <v>0</v>
      </c>
      <c r="F6" s="29">
        <f>D6*E6</f>
        <v>0</v>
      </c>
      <c r="L6" s="17"/>
      <c r="M6" s="20"/>
    </row>
    <row r="7" spans="1:18" ht="16.5" thickBot="1" x14ac:dyDescent="0.3">
      <c r="A7" s="221" t="s">
        <v>44</v>
      </c>
      <c r="B7" s="222"/>
      <c r="C7" s="223"/>
      <c r="D7" s="95">
        <f t="shared" ref="D7:D12" si="0">IF(A7="",0,IF(A7="Impervious Area (Pavements/Roofs/Buildings)",0.9,IF(A7="Water",1,IF(A7="Park/Playground/Cemetery Area",0.3,IF(A7="Lawn Area",0.17,IF(A7="Woodland Area",0.45,IF(A7="Pasture Area",0.4,IF(A7="Cultivated Area",0.6))))))))</f>
        <v>1</v>
      </c>
      <c r="E7" s="64">
        <v>0</v>
      </c>
      <c r="F7" s="21">
        <f t="shared" ref="F7:F8" si="1">D7*E7</f>
        <v>0</v>
      </c>
      <c r="L7" s="17"/>
      <c r="M7" s="20"/>
    </row>
    <row r="8" spans="1:18" ht="16.5" thickBot="1" x14ac:dyDescent="0.3">
      <c r="A8" s="221" t="s">
        <v>86</v>
      </c>
      <c r="B8" s="222"/>
      <c r="C8" s="223"/>
      <c r="D8" s="95">
        <f t="shared" si="0"/>
        <v>0.3</v>
      </c>
      <c r="E8" s="64">
        <v>0</v>
      </c>
      <c r="F8" s="21">
        <f t="shared" si="1"/>
        <v>0</v>
      </c>
      <c r="L8" s="17"/>
      <c r="M8" s="20"/>
    </row>
    <row r="9" spans="1:18" ht="16.5" thickBot="1" x14ac:dyDescent="0.3">
      <c r="A9" s="221" t="s">
        <v>43</v>
      </c>
      <c r="B9" s="222"/>
      <c r="C9" s="223"/>
      <c r="D9" s="95">
        <f t="shared" si="0"/>
        <v>0.17</v>
      </c>
      <c r="E9" s="64">
        <v>0</v>
      </c>
      <c r="F9" s="22">
        <f t="shared" ref="F9:F12" si="2">D9*E9</f>
        <v>0</v>
      </c>
      <c r="P9" s="2"/>
    </row>
    <row r="10" spans="1:18" ht="16.5" thickBot="1" x14ac:dyDescent="0.3">
      <c r="A10" s="221" t="s">
        <v>87</v>
      </c>
      <c r="B10" s="222"/>
      <c r="C10" s="223"/>
      <c r="D10" s="95">
        <f t="shared" si="0"/>
        <v>0.45</v>
      </c>
      <c r="E10" s="65">
        <v>0</v>
      </c>
      <c r="F10" s="22">
        <f t="shared" si="2"/>
        <v>0</v>
      </c>
      <c r="P10" s="2"/>
      <c r="Q10" s="19"/>
      <c r="R10" s="2"/>
    </row>
    <row r="11" spans="1:18" ht="16.5" thickBot="1" x14ac:dyDescent="0.3">
      <c r="A11" s="221" t="s">
        <v>88</v>
      </c>
      <c r="B11" s="222"/>
      <c r="C11" s="223"/>
      <c r="D11" s="95">
        <f t="shared" si="0"/>
        <v>0.4</v>
      </c>
      <c r="E11" s="64">
        <v>0</v>
      </c>
      <c r="F11" s="22">
        <f t="shared" si="2"/>
        <v>0</v>
      </c>
      <c r="L11" s="212"/>
      <c r="M11" s="212"/>
    </row>
    <row r="12" spans="1:18" ht="16.5" thickBot="1" x14ac:dyDescent="0.3">
      <c r="A12" s="221" t="s">
        <v>89</v>
      </c>
      <c r="B12" s="222"/>
      <c r="C12" s="223"/>
      <c r="D12" s="96">
        <f t="shared" si="0"/>
        <v>0.6</v>
      </c>
      <c r="E12" s="66">
        <v>0</v>
      </c>
      <c r="F12" s="30">
        <f t="shared" si="2"/>
        <v>0</v>
      </c>
    </row>
    <row r="13" spans="1:18" ht="16.5" thickBot="1" x14ac:dyDescent="0.3">
      <c r="A13" s="91"/>
      <c r="B13" s="8"/>
      <c r="C13" s="8"/>
      <c r="D13" s="98" t="s">
        <v>41</v>
      </c>
      <c r="E13" s="23">
        <f>SUM(E6:E12)</f>
        <v>0</v>
      </c>
      <c r="F13" s="24">
        <f>SUM(F6:F12)</f>
        <v>0</v>
      </c>
      <c r="N13" s="18"/>
      <c r="P13" s="2"/>
      <c r="Q13" s="19"/>
      <c r="R13" s="2"/>
    </row>
    <row r="14" spans="1:18" ht="16.5" thickBot="1" x14ac:dyDescent="0.3">
      <c r="A14" s="91"/>
      <c r="B14" s="8"/>
      <c r="C14" s="8"/>
      <c r="D14" s="11"/>
      <c r="E14" s="5"/>
      <c r="F14" s="12"/>
    </row>
    <row r="15" spans="1:18" ht="19.5" thickBot="1" x14ac:dyDescent="0.4">
      <c r="A15" s="91"/>
      <c r="B15" s="8"/>
      <c r="C15" s="9" t="s">
        <v>92</v>
      </c>
      <c r="D15" s="25" t="e">
        <f>F13/E13</f>
        <v>#DIV/0!</v>
      </c>
      <c r="E15" s="10"/>
      <c r="F15" s="12"/>
    </row>
    <row r="16" spans="1:18" ht="15.75" x14ac:dyDescent="0.25">
      <c r="A16" s="91"/>
      <c r="B16" s="8"/>
      <c r="C16" s="8"/>
      <c r="D16" s="10"/>
      <c r="E16" s="10"/>
      <c r="F16" s="12"/>
    </row>
    <row r="17" spans="1:18" ht="15.75" x14ac:dyDescent="0.25">
      <c r="A17" s="91"/>
      <c r="B17" s="8"/>
      <c r="C17" s="8"/>
      <c r="D17" s="13"/>
      <c r="E17" s="13"/>
      <c r="F17" s="12"/>
    </row>
    <row r="18" spans="1:18" ht="16.5" thickBot="1" x14ac:dyDescent="0.3">
      <c r="A18" s="92"/>
      <c r="B18" s="14"/>
      <c r="C18" s="14"/>
      <c r="D18" s="15"/>
      <c r="E18" s="15"/>
      <c r="F18" s="16"/>
    </row>
    <row r="19" spans="1:18" ht="16.5" thickBot="1" x14ac:dyDescent="0.3">
      <c r="A19" s="97"/>
      <c r="B19" s="97"/>
      <c r="C19" s="97"/>
      <c r="D19" s="97"/>
      <c r="E19" s="97"/>
      <c r="F19" s="97"/>
    </row>
    <row r="20" spans="1:18" ht="16.5" thickBot="1" x14ac:dyDescent="0.3">
      <c r="A20" s="213" t="s">
        <v>54</v>
      </c>
      <c r="B20" s="214"/>
      <c r="C20" s="214"/>
      <c r="D20" s="214"/>
      <c r="E20" s="214"/>
      <c r="F20" s="215"/>
    </row>
    <row r="21" spans="1:18" ht="15.75" x14ac:dyDescent="0.25">
      <c r="A21" s="41" t="s">
        <v>36</v>
      </c>
      <c r="B21" s="216"/>
      <c r="C21" s="216"/>
      <c r="D21" s="37"/>
      <c r="E21" s="43" t="s">
        <v>37</v>
      </c>
      <c r="F21" s="4">
        <f ca="1">NOW()</f>
        <v>43938.438746527776</v>
      </c>
      <c r="L21" s="17"/>
      <c r="M21" s="20"/>
    </row>
    <row r="22" spans="1:18" ht="16.5" thickBot="1" x14ac:dyDescent="0.3">
      <c r="A22" s="42" t="s">
        <v>38</v>
      </c>
      <c r="B22" s="217"/>
      <c r="C22" s="217"/>
      <c r="D22" s="38"/>
      <c r="E22" s="39"/>
      <c r="F22" s="40"/>
      <c r="N22" s="18"/>
      <c r="Q22" s="18"/>
    </row>
    <row r="23" spans="1:18" ht="16.5" thickBot="1" x14ac:dyDescent="0.3">
      <c r="A23" s="93"/>
      <c r="B23" s="6"/>
      <c r="C23" s="6"/>
      <c r="D23" s="6"/>
      <c r="E23" s="6"/>
      <c r="F23" s="7"/>
      <c r="N23" s="18"/>
      <c r="P23" s="2"/>
    </row>
    <row r="24" spans="1:18" ht="16.5" thickBot="1" x14ac:dyDescent="0.3">
      <c r="A24" s="218"/>
      <c r="B24" s="219"/>
      <c r="C24" s="220"/>
      <c r="D24" s="27" t="s">
        <v>39</v>
      </c>
      <c r="E24" s="26" t="s">
        <v>40</v>
      </c>
      <c r="F24" s="28" t="s">
        <v>47</v>
      </c>
      <c r="H24" s="20"/>
      <c r="J24" s="20"/>
      <c r="P24" s="2"/>
      <c r="Q24" s="19"/>
      <c r="R24" s="2"/>
    </row>
    <row r="25" spans="1:18" ht="16.5" thickBot="1" x14ac:dyDescent="0.3">
      <c r="A25" s="224" t="s">
        <v>85</v>
      </c>
      <c r="B25" s="225"/>
      <c r="C25" s="226"/>
      <c r="D25" s="95">
        <f>IF(A25="",0,IF(A25="Impervious Area (Pavements/Roofs/Buildings)",0.9,IF(A25="Water",1,IF(A25="Park/Playground/Cemetery Area",0.3,IF(A25="Lawn Area",0.17,IF(A25="Woodland Area",0.45,IF(A25="Pasture Area",0.4,IF(A25="Cultivated Area",0.6))))))))</f>
        <v>0.9</v>
      </c>
      <c r="E25" s="63">
        <v>0</v>
      </c>
      <c r="F25" s="29">
        <f>D25*E25</f>
        <v>0</v>
      </c>
      <c r="L25" s="17"/>
      <c r="M25" s="20"/>
    </row>
    <row r="26" spans="1:18" ht="16.5" thickBot="1" x14ac:dyDescent="0.3">
      <c r="A26" s="224" t="s">
        <v>43</v>
      </c>
      <c r="B26" s="225"/>
      <c r="C26" s="226"/>
      <c r="D26" s="95">
        <f t="shared" ref="D26:D31" si="3">IF(A26="",0,IF(A26="Impervious Area (Pavements/Roofs/Buildings)",0.9,IF(A26="Water",1,IF(A26="Park/Playground/Cemetery Area",0.3,IF(A26="Lawn Area",0.17,IF(A26="Woodland Area",0.45,IF(A26="Pasture Area",0.4,IF(A26="Cultivated Area",0.6))))))))</f>
        <v>0.17</v>
      </c>
      <c r="E26" s="64">
        <v>0</v>
      </c>
      <c r="F26" s="21">
        <f t="shared" ref="F26:F31" si="4">D26*E26</f>
        <v>0</v>
      </c>
      <c r="L26" s="17"/>
      <c r="M26" s="20"/>
    </row>
    <row r="27" spans="1:18" ht="16.5" thickBot="1" x14ac:dyDescent="0.3">
      <c r="A27" s="224" t="s">
        <v>86</v>
      </c>
      <c r="B27" s="225"/>
      <c r="C27" s="226"/>
      <c r="D27" s="95">
        <f t="shared" si="3"/>
        <v>0.3</v>
      </c>
      <c r="E27" s="64">
        <v>0</v>
      </c>
      <c r="F27" s="21">
        <f t="shared" si="4"/>
        <v>0</v>
      </c>
      <c r="L27" s="17"/>
      <c r="M27" s="20"/>
    </row>
    <row r="28" spans="1:18" ht="16.5" thickBot="1" x14ac:dyDescent="0.3">
      <c r="A28" s="224" t="s">
        <v>43</v>
      </c>
      <c r="B28" s="225"/>
      <c r="C28" s="226"/>
      <c r="D28" s="95">
        <f t="shared" si="3"/>
        <v>0.17</v>
      </c>
      <c r="E28" s="64">
        <v>0</v>
      </c>
      <c r="F28" s="22">
        <f t="shared" si="4"/>
        <v>0</v>
      </c>
      <c r="P28" s="2"/>
    </row>
    <row r="29" spans="1:18" ht="16.5" thickBot="1" x14ac:dyDescent="0.3">
      <c r="A29" s="224" t="s">
        <v>87</v>
      </c>
      <c r="B29" s="225"/>
      <c r="C29" s="226"/>
      <c r="D29" s="95">
        <f t="shared" si="3"/>
        <v>0.45</v>
      </c>
      <c r="E29" s="65">
        <v>0</v>
      </c>
      <c r="F29" s="22">
        <f t="shared" si="4"/>
        <v>0</v>
      </c>
      <c r="P29" s="2"/>
      <c r="Q29" s="19"/>
      <c r="R29" s="2"/>
    </row>
    <row r="30" spans="1:18" ht="16.5" thickBot="1" x14ac:dyDescent="0.3">
      <c r="A30" s="224" t="s">
        <v>88</v>
      </c>
      <c r="B30" s="225"/>
      <c r="C30" s="226"/>
      <c r="D30" s="95">
        <f t="shared" si="3"/>
        <v>0.4</v>
      </c>
      <c r="E30" s="64">
        <v>0</v>
      </c>
      <c r="F30" s="22">
        <f t="shared" si="4"/>
        <v>0</v>
      </c>
      <c r="L30" s="17"/>
      <c r="M30" s="20"/>
    </row>
    <row r="31" spans="1:18" ht="16.5" thickBot="1" x14ac:dyDescent="0.3">
      <c r="A31" s="221" t="s">
        <v>89</v>
      </c>
      <c r="B31" s="222"/>
      <c r="C31" s="223"/>
      <c r="D31" s="96">
        <f t="shared" si="3"/>
        <v>0.6</v>
      </c>
      <c r="E31" s="66">
        <v>0</v>
      </c>
      <c r="F31" s="30">
        <f t="shared" si="4"/>
        <v>0</v>
      </c>
    </row>
    <row r="32" spans="1:18" ht="16.5" thickBot="1" x14ac:dyDescent="0.3">
      <c r="A32" s="91"/>
      <c r="B32" s="8"/>
      <c r="C32" s="8"/>
      <c r="D32" s="98" t="s">
        <v>41</v>
      </c>
      <c r="E32" s="23">
        <f>SUM(E25:E31)</f>
        <v>0</v>
      </c>
      <c r="F32" s="24">
        <f>SUM(F25:F31)</f>
        <v>0</v>
      </c>
      <c r="N32" s="18"/>
      <c r="P32" s="2"/>
      <c r="Q32" s="19"/>
      <c r="R32" s="2"/>
    </row>
    <row r="33" spans="1:6" ht="16.5" thickBot="1" x14ac:dyDescent="0.3">
      <c r="A33" s="91"/>
      <c r="B33" s="8"/>
      <c r="C33" s="8"/>
      <c r="D33" s="11"/>
      <c r="E33" s="5"/>
      <c r="F33" s="12"/>
    </row>
    <row r="34" spans="1:6" ht="19.5" thickBot="1" x14ac:dyDescent="0.4">
      <c r="A34" s="91"/>
      <c r="B34" s="8"/>
      <c r="C34" s="9" t="s">
        <v>93</v>
      </c>
      <c r="D34" s="25" t="e">
        <f>F32/E32</f>
        <v>#DIV/0!</v>
      </c>
      <c r="E34" s="10"/>
      <c r="F34" s="12"/>
    </row>
    <row r="35" spans="1:6" ht="15.75" x14ac:dyDescent="0.25">
      <c r="A35" s="91"/>
      <c r="B35" s="8"/>
      <c r="C35" s="8"/>
      <c r="D35" s="10"/>
      <c r="E35" s="10"/>
      <c r="F35" s="12"/>
    </row>
    <row r="36" spans="1:6" ht="15.75" x14ac:dyDescent="0.25">
      <c r="A36" s="91"/>
      <c r="B36" s="8"/>
      <c r="C36" s="8"/>
      <c r="D36" s="13"/>
      <c r="E36" s="13"/>
      <c r="F36" s="12"/>
    </row>
    <row r="37" spans="1:6" ht="16.5" thickBot="1" x14ac:dyDescent="0.3">
      <c r="A37" s="92"/>
      <c r="B37" s="14"/>
      <c r="C37" s="14"/>
      <c r="D37" s="15"/>
      <c r="E37" s="15"/>
      <c r="F37" s="16"/>
    </row>
  </sheetData>
  <sheetProtection selectLockedCells="1"/>
  <dataConsolidate/>
  <mergeCells count="23">
    <mergeCell ref="B22:C22"/>
    <mergeCell ref="A20:F20"/>
    <mergeCell ref="A24:C24"/>
    <mergeCell ref="A30:C30"/>
    <mergeCell ref="A31:C31"/>
    <mergeCell ref="A25:C25"/>
    <mergeCell ref="A26:C26"/>
    <mergeCell ref="A27:C27"/>
    <mergeCell ref="A28:C28"/>
    <mergeCell ref="A29:C29"/>
    <mergeCell ref="L11:M11"/>
    <mergeCell ref="A1:F1"/>
    <mergeCell ref="B2:C2"/>
    <mergeCell ref="B3:C3"/>
    <mergeCell ref="B21:C21"/>
    <mergeCell ref="A5:C5"/>
    <mergeCell ref="A6:C6"/>
    <mergeCell ref="A12:C12"/>
    <mergeCell ref="A7:C7"/>
    <mergeCell ref="A8:C8"/>
    <mergeCell ref="A9:C9"/>
    <mergeCell ref="A10:C10"/>
    <mergeCell ref="A11:C11"/>
  </mergeCells>
  <dataValidations count="2">
    <dataValidation type="list" allowBlank="1" showInputMessage="1" showErrorMessage="1" sqref="L11:M11" xr:uid="{00000000-0002-0000-0300-000001000000}">
      <formula1>" ,Impervious Area (Pavements/Roofs/Buildings),Water,Park/Playground/Cemetery Area,Lawn Area,Woodland Area,Pasture Area,Cultivated Area"</formula1>
    </dataValidation>
    <dataValidation type="list" allowBlank="1" showInputMessage="1" showErrorMessage="1" sqref="A6:C12 A25:C31" xr:uid="{00000000-0002-0000-0300-000002000000}">
      <formula1>"Impervious Area (Pavements/Roofs/Buildings),Water,Park/Playground/Cemetery Area,Lawn Area,Woodland Area,Pasture Area,Cultivated Area"</formula1>
    </dataValidation>
  </dataValidations>
  <pageMargins left="0.7" right="0.7" top="0.75" bottom="0.75" header="0.3" footer="0.3"/>
  <pageSetup scale="80" orientation="portrait" r:id="rId1"/>
  <headerFooter>
    <oddHeader xml:space="preserve">&amp;L&amp;"Times New Roman,Regular"&amp;12Carrollton Township
Stormwater Management Plan&amp;R&amp;"Times New Roman,Bold Italic"&amp;12Runoff Coefficient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20"/>
  <sheetViews>
    <sheetView view="pageLayout" zoomScaleNormal="100" zoomScaleSheetLayoutView="100" workbookViewId="0">
      <selection activeCell="E116" sqref="E116"/>
    </sheetView>
  </sheetViews>
  <sheetFormatPr defaultColWidth="9.140625" defaultRowHeight="12.75" x14ac:dyDescent="0.2"/>
  <cols>
    <col min="1" max="1" width="19.42578125" style="46" customWidth="1"/>
    <col min="2" max="2" width="11.140625" style="46" customWidth="1"/>
    <col min="3" max="3" width="18.5703125" style="46" customWidth="1"/>
    <col min="4" max="4" width="28.7109375" style="50" customWidth="1"/>
    <col min="5" max="5" width="12.7109375" style="46" customWidth="1"/>
    <col min="6" max="6" width="9.85546875" style="46" customWidth="1"/>
    <col min="7" max="16384" width="9.140625" style="46"/>
  </cols>
  <sheetData>
    <row r="2" spans="1:6" x14ac:dyDescent="0.2">
      <c r="A2" s="99" t="s">
        <v>0</v>
      </c>
      <c r="B2" s="227"/>
      <c r="C2" s="227"/>
    </row>
    <row r="3" spans="1:6" x14ac:dyDescent="0.2">
      <c r="A3" s="99" t="s">
        <v>1</v>
      </c>
      <c r="B3" s="228"/>
      <c r="C3" s="228"/>
    </row>
    <row r="4" spans="1:6" x14ac:dyDescent="0.2">
      <c r="A4" s="99" t="s">
        <v>2</v>
      </c>
      <c r="B4" s="228"/>
      <c r="C4" s="228"/>
    </row>
    <row r="6" spans="1:6" x14ac:dyDescent="0.2">
      <c r="A6" s="67" t="s">
        <v>3</v>
      </c>
      <c r="B6" s="68"/>
      <c r="C6" s="69"/>
      <c r="D6" s="70"/>
      <c r="E6" s="69"/>
      <c r="F6" s="69"/>
    </row>
    <row r="7" spans="1:6" x14ac:dyDescent="0.2">
      <c r="A7" s="71"/>
      <c r="B7" s="68"/>
      <c r="C7" s="72" t="s">
        <v>4</v>
      </c>
      <c r="D7" s="60"/>
      <c r="E7" s="69"/>
      <c r="F7" s="69"/>
    </row>
    <row r="8" spans="1:6" x14ac:dyDescent="0.2">
      <c r="A8" s="69"/>
      <c r="B8" s="69"/>
      <c r="C8" s="72" t="s">
        <v>95</v>
      </c>
      <c r="D8" s="73">
        <f>'Runoff Coefficient'!E32</f>
        <v>0</v>
      </c>
      <c r="E8" s="69" t="s">
        <v>28</v>
      </c>
      <c r="F8" s="69"/>
    </row>
    <row r="9" spans="1:6" x14ac:dyDescent="0.2">
      <c r="A9" s="69"/>
      <c r="B9" s="69"/>
      <c r="C9" s="72" t="s">
        <v>84</v>
      </c>
      <c r="D9" s="135">
        <v>0</v>
      </c>
      <c r="E9" s="74" t="s">
        <v>5</v>
      </c>
      <c r="F9" s="69"/>
    </row>
    <row r="10" spans="1:6" x14ac:dyDescent="0.2">
      <c r="A10" s="69"/>
      <c r="B10" s="69"/>
      <c r="C10" s="72" t="s">
        <v>96</v>
      </c>
      <c r="D10" s="73" t="e">
        <f>'Runoff Coefficient'!D34</f>
        <v>#DIV/0!</v>
      </c>
      <c r="E10" s="69"/>
      <c r="F10" s="69"/>
    </row>
    <row r="11" spans="1:6" x14ac:dyDescent="0.2">
      <c r="A11" s="69"/>
      <c r="B11" s="69"/>
      <c r="C11" s="72" t="s">
        <v>45</v>
      </c>
      <c r="D11" s="88"/>
      <c r="E11" s="69" t="s">
        <v>107</v>
      </c>
      <c r="F11" s="69"/>
    </row>
    <row r="12" spans="1:6" x14ac:dyDescent="0.2">
      <c r="A12" s="69"/>
      <c r="B12" s="69"/>
      <c r="C12" s="72"/>
      <c r="D12" s="73"/>
      <c r="E12" s="69"/>
      <c r="F12" s="69"/>
    </row>
    <row r="13" spans="1:6" x14ac:dyDescent="0.2">
      <c r="A13" s="69"/>
      <c r="B13" s="69"/>
      <c r="C13" s="72" t="s">
        <v>83</v>
      </c>
      <c r="D13" s="73" t="s">
        <v>46</v>
      </c>
      <c r="E13" s="69"/>
      <c r="F13" s="69"/>
    </row>
    <row r="14" spans="1:6" x14ac:dyDescent="0.2">
      <c r="A14" s="69"/>
      <c r="B14" s="69"/>
      <c r="C14" s="72" t="s">
        <v>83</v>
      </c>
      <c r="D14" s="143">
        <f>(D11/(2*60))+15</f>
        <v>15</v>
      </c>
      <c r="E14" s="69" t="s">
        <v>124</v>
      </c>
      <c r="F14" s="69"/>
    </row>
    <row r="15" spans="1:6" x14ac:dyDescent="0.2">
      <c r="A15" s="69"/>
      <c r="B15" s="69"/>
      <c r="C15" s="72"/>
      <c r="D15" s="75"/>
      <c r="E15" s="69"/>
      <c r="F15" s="69"/>
    </row>
    <row r="16" spans="1:6" x14ac:dyDescent="0.2">
      <c r="A16" s="69"/>
      <c r="B16" s="69"/>
      <c r="C16" s="72" t="s">
        <v>82</v>
      </c>
      <c r="D16" s="76">
        <f>+(1-D9)*D8</f>
        <v>0</v>
      </c>
      <c r="E16" s="69" t="s">
        <v>28</v>
      </c>
      <c r="F16" s="69"/>
    </row>
    <row r="17" spans="1:6" x14ac:dyDescent="0.2">
      <c r="A17" s="69"/>
      <c r="B17" s="69"/>
      <c r="C17" s="72" t="s">
        <v>81</v>
      </c>
      <c r="D17" s="76">
        <f>+D8*D9</f>
        <v>0</v>
      </c>
      <c r="E17" s="69" t="s">
        <v>28</v>
      </c>
      <c r="F17" s="69"/>
    </row>
    <row r="18" spans="1:6" x14ac:dyDescent="0.2">
      <c r="A18" s="69"/>
      <c r="B18" s="69"/>
      <c r="C18" s="69"/>
      <c r="D18" s="70"/>
      <c r="E18" s="69"/>
      <c r="F18" s="69"/>
    </row>
    <row r="19" spans="1:6" x14ac:dyDescent="0.2">
      <c r="A19" s="69"/>
      <c r="B19" s="69"/>
      <c r="C19" s="72" t="s">
        <v>6</v>
      </c>
      <c r="D19" s="70" t="s">
        <v>80</v>
      </c>
      <c r="E19" s="77"/>
      <c r="F19" s="69"/>
    </row>
    <row r="20" spans="1:6" x14ac:dyDescent="0.2">
      <c r="A20" s="69"/>
      <c r="B20" s="69"/>
      <c r="C20" s="72" t="s">
        <v>6</v>
      </c>
      <c r="D20" s="78">
        <f>175/(25+D14)</f>
        <v>4.375</v>
      </c>
      <c r="E20" s="69" t="s">
        <v>125</v>
      </c>
      <c r="F20" s="69"/>
    </row>
    <row r="21" spans="1:6" x14ac:dyDescent="0.2">
      <c r="A21" s="69"/>
      <c r="B21" s="69"/>
      <c r="C21" s="69"/>
      <c r="D21" s="70"/>
      <c r="E21" s="69"/>
      <c r="F21" s="69"/>
    </row>
    <row r="22" spans="1:6" x14ac:dyDescent="0.2">
      <c r="A22" s="69"/>
      <c r="B22" s="69"/>
      <c r="C22" s="72" t="s">
        <v>78</v>
      </c>
      <c r="D22" s="70">
        <v>0.2</v>
      </c>
      <c r="E22" s="77" t="s">
        <v>126</v>
      </c>
      <c r="F22" s="69"/>
    </row>
    <row r="23" spans="1:6" x14ac:dyDescent="0.2">
      <c r="A23" s="69"/>
      <c r="B23" s="69"/>
      <c r="C23" s="72" t="s">
        <v>78</v>
      </c>
      <c r="D23" s="70" t="s">
        <v>79</v>
      </c>
      <c r="E23" s="69" t="s">
        <v>127</v>
      </c>
      <c r="F23" s="69"/>
    </row>
    <row r="24" spans="1:6" x14ac:dyDescent="0.2">
      <c r="A24" s="69"/>
      <c r="B24" s="69"/>
      <c r="C24" s="72" t="s">
        <v>78</v>
      </c>
      <c r="D24" s="79">
        <f>IF(D14&gt;30,D22,D14/(80+4*D14))</f>
        <v>0.10714285714285714</v>
      </c>
      <c r="E24" s="69"/>
      <c r="F24" s="69"/>
    </row>
    <row r="25" spans="1:6" x14ac:dyDescent="0.2">
      <c r="A25" s="69"/>
      <c r="B25" s="69"/>
      <c r="C25" s="69"/>
      <c r="D25" s="70"/>
      <c r="E25" s="69"/>
      <c r="F25" s="69"/>
    </row>
    <row r="26" spans="1:6" x14ac:dyDescent="0.2">
      <c r="A26" s="69"/>
      <c r="B26" s="69"/>
      <c r="C26" s="72" t="s">
        <v>76</v>
      </c>
      <c r="D26" s="70">
        <v>0.8</v>
      </c>
      <c r="E26" s="77" t="s">
        <v>126</v>
      </c>
      <c r="F26" s="69"/>
    </row>
    <row r="27" spans="1:6" x14ac:dyDescent="0.2">
      <c r="A27" s="69"/>
      <c r="B27" s="69"/>
      <c r="C27" s="72" t="s">
        <v>76</v>
      </c>
      <c r="D27" s="70" t="s">
        <v>77</v>
      </c>
      <c r="E27" s="69" t="s">
        <v>127</v>
      </c>
      <c r="F27" s="69"/>
    </row>
    <row r="28" spans="1:6" x14ac:dyDescent="0.2">
      <c r="A28" s="69"/>
      <c r="B28" s="69"/>
      <c r="C28" s="72" t="s">
        <v>76</v>
      </c>
      <c r="D28" s="79">
        <f>IF(D14&gt;30,D26,D14/(8+D14))</f>
        <v>0.65217391304347827</v>
      </c>
      <c r="E28" s="69"/>
      <c r="F28" s="69"/>
    </row>
    <row r="29" spans="1:6" x14ac:dyDescent="0.2">
      <c r="A29" s="69"/>
      <c r="B29" s="69"/>
      <c r="C29" s="69"/>
      <c r="D29" s="79"/>
      <c r="E29" s="69"/>
      <c r="F29" s="69"/>
    </row>
    <row r="30" spans="1:6" ht="13.5" thickBot="1" x14ac:dyDescent="0.25">
      <c r="A30" s="68"/>
      <c r="B30" s="69"/>
      <c r="C30" s="72" t="s">
        <v>74</v>
      </c>
      <c r="D30" s="80" t="s">
        <v>75</v>
      </c>
      <c r="E30" s="69"/>
      <c r="F30" s="69"/>
    </row>
    <row r="31" spans="1:6" ht="13.5" thickBot="1" x14ac:dyDescent="0.25">
      <c r="A31" s="69"/>
      <c r="B31" s="81"/>
      <c r="C31" s="82" t="s">
        <v>74</v>
      </c>
      <c r="D31" s="83">
        <f>+(D28*D20*D17)+(D24*D20*D16)</f>
        <v>0</v>
      </c>
      <c r="E31" s="84" t="s">
        <v>103</v>
      </c>
      <c r="F31" s="69"/>
    </row>
    <row r="32" spans="1:6" x14ac:dyDescent="0.2">
      <c r="A32" s="69"/>
      <c r="B32" s="125"/>
      <c r="C32" s="126"/>
      <c r="D32" s="127"/>
      <c r="E32" s="125"/>
      <c r="F32" s="69"/>
    </row>
    <row r="33" spans="1:6" s="134" customFormat="1" x14ac:dyDescent="0.2">
      <c r="A33" s="137" t="s">
        <v>7</v>
      </c>
      <c r="B33" s="138"/>
      <c r="C33" s="89"/>
      <c r="D33" s="75"/>
      <c r="E33" s="89"/>
      <c r="F33" s="89"/>
    </row>
    <row r="34" spans="1:6" s="134" customFormat="1" x14ac:dyDescent="0.2">
      <c r="A34" s="139"/>
      <c r="B34" s="138"/>
      <c r="C34" s="102" t="s">
        <v>95</v>
      </c>
      <c r="D34" s="151">
        <f>D8</f>
        <v>0</v>
      </c>
      <c r="E34" s="1" t="s">
        <v>28</v>
      </c>
      <c r="F34" s="89"/>
    </row>
    <row r="35" spans="1:6" s="134" customFormat="1" x14ac:dyDescent="0.2">
      <c r="A35" s="139"/>
      <c r="B35" s="138"/>
      <c r="C35" s="133"/>
      <c r="D35" s="138"/>
      <c r="E35" s="89"/>
      <c r="F35" s="89"/>
    </row>
    <row r="36" spans="1:6" s="134" customFormat="1" x14ac:dyDescent="0.2">
      <c r="A36" s="139"/>
      <c r="B36" s="138"/>
      <c r="C36" s="133" t="s">
        <v>72</v>
      </c>
      <c r="D36" s="75" t="s">
        <v>73</v>
      </c>
      <c r="E36" s="89"/>
      <c r="F36" s="89"/>
    </row>
    <row r="37" spans="1:6" s="134" customFormat="1" x14ac:dyDescent="0.2">
      <c r="A37" s="89"/>
      <c r="B37" s="89"/>
      <c r="C37" s="133" t="s">
        <v>72</v>
      </c>
      <c r="D37" s="140" t="e">
        <f>+D31/(D34*D10)</f>
        <v>#DIV/0!</v>
      </c>
      <c r="E37" s="89" t="s">
        <v>128</v>
      </c>
      <c r="F37" s="89"/>
    </row>
    <row r="38" spans="1:6" x14ac:dyDescent="0.2">
      <c r="A38" s="89"/>
      <c r="B38" s="89"/>
      <c r="C38" s="133"/>
      <c r="D38" s="75"/>
      <c r="E38" s="89"/>
      <c r="F38" s="69"/>
    </row>
    <row r="39" spans="1:6" ht="15.75" x14ac:dyDescent="0.2">
      <c r="A39" s="89"/>
      <c r="B39" s="89"/>
      <c r="C39" s="133" t="s">
        <v>8</v>
      </c>
      <c r="D39" s="75" t="s">
        <v>114</v>
      </c>
      <c r="E39" s="89"/>
      <c r="F39" s="69"/>
    </row>
    <row r="40" spans="1:6" x14ac:dyDescent="0.2">
      <c r="A40" s="89"/>
      <c r="B40" s="89"/>
      <c r="C40" s="133" t="s">
        <v>8</v>
      </c>
      <c r="D40" s="143" t="e">
        <f>+((6562.5/D37)^0.5)-25</f>
        <v>#DIV/0!</v>
      </c>
      <c r="E40" s="69" t="s">
        <v>124</v>
      </c>
      <c r="F40" s="69"/>
    </row>
    <row r="41" spans="1:6" x14ac:dyDescent="0.2">
      <c r="A41" s="89"/>
      <c r="B41" s="89"/>
      <c r="C41" s="133"/>
      <c r="D41" s="75"/>
      <c r="E41" s="89"/>
      <c r="F41" s="69"/>
    </row>
    <row r="42" spans="1:6" x14ac:dyDescent="0.2">
      <c r="A42" s="138"/>
      <c r="B42" s="89"/>
      <c r="C42" s="133" t="s">
        <v>64</v>
      </c>
      <c r="D42" s="75" t="s">
        <v>115</v>
      </c>
      <c r="E42" s="138"/>
      <c r="F42" s="69"/>
    </row>
    <row r="43" spans="1:6" x14ac:dyDescent="0.2">
      <c r="A43" s="89"/>
      <c r="B43" s="89"/>
      <c r="C43" s="133" t="s">
        <v>64</v>
      </c>
      <c r="D43" s="144" t="e">
        <f>+((10500*D40)/(D40+25))-(40*D37*D40)</f>
        <v>#DIV/0!</v>
      </c>
      <c r="E43" s="89" t="s">
        <v>129</v>
      </c>
      <c r="F43" s="69"/>
    </row>
    <row r="44" spans="1:6" x14ac:dyDescent="0.2">
      <c r="A44" s="89"/>
      <c r="B44" s="138"/>
      <c r="C44" s="138"/>
      <c r="D44" s="75"/>
      <c r="E44" s="145"/>
      <c r="F44" s="69"/>
    </row>
    <row r="45" spans="1:6" ht="13.5" thickBot="1" x14ac:dyDescent="0.25">
      <c r="A45" s="138"/>
      <c r="B45" s="89"/>
      <c r="C45" s="133" t="s">
        <v>63</v>
      </c>
      <c r="D45" s="75" t="s">
        <v>62</v>
      </c>
      <c r="E45" s="138"/>
      <c r="F45" s="69"/>
    </row>
    <row r="46" spans="1:6" ht="13.5" thickBot="1" x14ac:dyDescent="0.25">
      <c r="A46" s="146"/>
      <c r="B46" s="147"/>
      <c r="C46" s="148" t="s">
        <v>63</v>
      </c>
      <c r="D46" s="149" t="e">
        <f>+D43*D34*D10</f>
        <v>#DIV/0!</v>
      </c>
      <c r="E46" s="150" t="s">
        <v>94</v>
      </c>
      <c r="F46" s="69"/>
    </row>
    <row r="47" spans="1:6" x14ac:dyDescent="0.2">
      <c r="A47" s="69"/>
      <c r="B47" s="125"/>
      <c r="C47" s="126"/>
      <c r="D47" s="127"/>
      <c r="E47" s="125"/>
      <c r="F47" s="69"/>
    </row>
    <row r="48" spans="1:6" x14ac:dyDescent="0.2">
      <c r="A48" s="100" t="s">
        <v>55</v>
      </c>
      <c r="B48" s="1"/>
      <c r="C48" s="1"/>
      <c r="D48" s="109"/>
      <c r="E48" s="1"/>
      <c r="F48" s="69"/>
    </row>
    <row r="49" spans="1:6" x14ac:dyDescent="0.2">
      <c r="A49" s="1"/>
      <c r="B49" s="1"/>
      <c r="C49" s="102" t="s">
        <v>9</v>
      </c>
      <c r="D49" s="154"/>
      <c r="E49" s="1" t="s">
        <v>107</v>
      </c>
      <c r="F49" s="69"/>
    </row>
    <row r="50" spans="1:6" x14ac:dyDescent="0.2">
      <c r="A50" s="1"/>
      <c r="B50" s="1"/>
      <c r="C50" s="102" t="s">
        <v>10</v>
      </c>
      <c r="D50" s="109"/>
      <c r="E50" s="1"/>
      <c r="F50" s="69"/>
    </row>
    <row r="51" spans="1:6" ht="15.75" x14ac:dyDescent="0.2">
      <c r="A51" s="1"/>
      <c r="B51" s="1"/>
      <c r="C51" s="102" t="s">
        <v>71</v>
      </c>
      <c r="D51" s="109" t="s">
        <v>11</v>
      </c>
      <c r="E51" s="1"/>
      <c r="F51" s="69"/>
    </row>
    <row r="52" spans="1:6" x14ac:dyDescent="0.2">
      <c r="A52" s="1"/>
      <c r="B52" s="1"/>
      <c r="C52" s="102" t="s">
        <v>71</v>
      </c>
      <c r="D52" s="128" t="e">
        <f>+D31/(0.62*((64.4*D49)^0.5))</f>
        <v>#DIV/0!</v>
      </c>
      <c r="E52" s="1" t="s">
        <v>109</v>
      </c>
      <c r="F52" s="69"/>
    </row>
    <row r="53" spans="1:6" ht="14.25" hidden="1" x14ac:dyDescent="0.25">
      <c r="A53" s="1"/>
      <c r="B53" s="129" t="s">
        <v>69</v>
      </c>
      <c r="C53" s="129"/>
      <c r="D53" s="130" t="s">
        <v>68</v>
      </c>
      <c r="E53" s="131"/>
      <c r="F53" s="69"/>
    </row>
    <row r="54" spans="1:6" hidden="1" x14ac:dyDescent="0.2">
      <c r="A54" s="1"/>
      <c r="B54" s="102"/>
      <c r="C54" s="102"/>
      <c r="D54" s="132" t="e">
        <f>#REF!/D52</f>
        <v>#REF!</v>
      </c>
      <c r="E54" s="131" t="s">
        <v>116</v>
      </c>
      <c r="F54" s="69"/>
    </row>
    <row r="55" spans="1:6" hidden="1" x14ac:dyDescent="0.2">
      <c r="A55" s="1"/>
      <c r="B55" s="102"/>
      <c r="C55" s="102"/>
      <c r="D55" s="132" t="e">
        <f>IF(D54&lt;1,1,#REF!/D52)</f>
        <v>#REF!</v>
      </c>
      <c r="E55" s="131" t="s">
        <v>116</v>
      </c>
      <c r="F55" s="69"/>
    </row>
    <row r="56" spans="1:6" x14ac:dyDescent="0.2">
      <c r="A56" s="1"/>
      <c r="B56" s="1"/>
      <c r="C56" s="102" t="s">
        <v>61</v>
      </c>
      <c r="D56" s="111" t="e">
        <f>+((4*(D52*144))/3.14159)^0.5</f>
        <v>#DIV/0!</v>
      </c>
      <c r="E56" s="1" t="s">
        <v>50</v>
      </c>
      <c r="F56" s="69"/>
    </row>
    <row r="57" spans="1:6" x14ac:dyDescent="0.2">
      <c r="A57" s="1"/>
      <c r="B57" s="1"/>
      <c r="C57" s="102"/>
      <c r="D57" s="111"/>
      <c r="E57" s="1"/>
      <c r="F57" s="69"/>
    </row>
    <row r="58" spans="1:6" x14ac:dyDescent="0.2">
      <c r="A58" s="67" t="s">
        <v>56</v>
      </c>
      <c r="B58" s="69"/>
      <c r="C58" s="69"/>
      <c r="D58" s="70"/>
      <c r="E58" s="69"/>
      <c r="F58" s="69"/>
    </row>
    <row r="59" spans="1:6" x14ac:dyDescent="0.2">
      <c r="A59" s="69"/>
      <c r="B59" s="69"/>
      <c r="C59" s="72" t="s">
        <v>12</v>
      </c>
      <c r="D59" s="60"/>
      <c r="E59" s="1" t="s">
        <v>50</v>
      </c>
      <c r="F59" s="69"/>
    </row>
    <row r="60" spans="1:6" x14ac:dyDescent="0.2">
      <c r="A60" s="69"/>
      <c r="B60" s="69"/>
      <c r="C60" s="72" t="s">
        <v>70</v>
      </c>
      <c r="D60" s="86">
        <f>+(3.14159/4)*(D59/12)^2</f>
        <v>0</v>
      </c>
      <c r="E60" s="1" t="s">
        <v>109</v>
      </c>
      <c r="F60" s="69"/>
    </row>
    <row r="61" spans="1:6" x14ac:dyDescent="0.2">
      <c r="A61" s="69"/>
      <c r="B61" s="69"/>
      <c r="C61" s="72" t="s">
        <v>9</v>
      </c>
      <c r="D61" s="152">
        <f>D49</f>
        <v>0</v>
      </c>
      <c r="E61" s="69" t="s">
        <v>107</v>
      </c>
      <c r="F61" s="69"/>
    </row>
    <row r="62" spans="1:6" x14ac:dyDescent="0.2">
      <c r="A62" s="69"/>
      <c r="B62" s="69"/>
      <c r="C62" s="94"/>
      <c r="D62" s="141"/>
      <c r="E62" s="69"/>
      <c r="F62" s="69"/>
    </row>
    <row r="63" spans="1:6" ht="15.75" x14ac:dyDescent="0.2">
      <c r="A63" s="69"/>
      <c r="B63" s="69"/>
      <c r="C63" s="72" t="s">
        <v>13</v>
      </c>
      <c r="D63" s="70" t="s">
        <v>117</v>
      </c>
      <c r="E63" s="68"/>
      <c r="F63" s="69"/>
    </row>
    <row r="64" spans="1:6" x14ac:dyDescent="0.2">
      <c r="A64" s="69"/>
      <c r="B64" s="69"/>
      <c r="C64" s="72" t="s">
        <v>13</v>
      </c>
      <c r="D64" s="76">
        <f>0.62*D60*((2*32.2*D61)^0.5)</f>
        <v>0</v>
      </c>
      <c r="E64" s="69" t="s">
        <v>103</v>
      </c>
      <c r="F64" s="69"/>
    </row>
    <row r="65" spans="1:6" x14ac:dyDescent="0.2">
      <c r="A65" s="69"/>
      <c r="B65" s="69"/>
      <c r="C65" s="72"/>
      <c r="D65" s="79"/>
      <c r="E65" s="69"/>
      <c r="F65" s="69"/>
    </row>
    <row r="66" spans="1:6" x14ac:dyDescent="0.2">
      <c r="A66" s="67" t="s">
        <v>59</v>
      </c>
      <c r="B66" s="69"/>
      <c r="C66" s="72"/>
      <c r="D66" s="79"/>
      <c r="E66" s="69"/>
      <c r="F66" s="69"/>
    </row>
    <row r="67" spans="1:6" x14ac:dyDescent="0.2">
      <c r="A67" s="199" t="s">
        <v>162</v>
      </c>
      <c r="B67" s="69"/>
      <c r="C67" s="94"/>
      <c r="D67" s="79"/>
      <c r="E67" s="69"/>
      <c r="F67" s="69"/>
    </row>
    <row r="68" spans="1:6" s="134" customFormat="1" x14ac:dyDescent="0.2">
      <c r="A68" s="89"/>
      <c r="B68" s="89"/>
      <c r="C68" s="133" t="s">
        <v>14</v>
      </c>
      <c r="D68" s="61">
        <v>6</v>
      </c>
      <c r="E68" s="89" t="s">
        <v>50</v>
      </c>
      <c r="F68" s="89"/>
    </row>
    <row r="69" spans="1:6" s="134" customFormat="1" x14ac:dyDescent="0.2">
      <c r="A69" s="89"/>
      <c r="B69" s="89"/>
      <c r="C69" s="133" t="s">
        <v>14</v>
      </c>
      <c r="D69" s="73">
        <f>+D68/12</f>
        <v>0.5</v>
      </c>
      <c r="E69" s="69" t="s">
        <v>107</v>
      </c>
      <c r="F69" s="89"/>
    </row>
    <row r="70" spans="1:6" s="134" customFormat="1" x14ac:dyDescent="0.2">
      <c r="A70" s="89"/>
      <c r="B70" s="89"/>
      <c r="C70" s="133"/>
      <c r="D70" s="73"/>
      <c r="E70" s="89"/>
      <c r="F70" s="89"/>
    </row>
    <row r="71" spans="1:6" s="134" customFormat="1" x14ac:dyDescent="0.2">
      <c r="A71" s="89"/>
      <c r="B71" s="89"/>
      <c r="C71" s="133" t="s">
        <v>15</v>
      </c>
      <c r="D71" s="62"/>
      <c r="E71" s="89"/>
      <c r="F71" s="89"/>
    </row>
    <row r="72" spans="1:6" s="134" customFormat="1" x14ac:dyDescent="0.2">
      <c r="A72" s="89"/>
      <c r="B72" s="89"/>
      <c r="C72" s="133" t="s">
        <v>118</v>
      </c>
      <c r="D72" s="44"/>
      <c r="E72" s="89" t="s">
        <v>5</v>
      </c>
      <c r="F72" s="89"/>
    </row>
    <row r="73" spans="1:6" s="134" customFormat="1" x14ac:dyDescent="0.2">
      <c r="A73" s="89"/>
      <c r="B73" s="89"/>
      <c r="C73" s="133"/>
      <c r="D73" s="87"/>
      <c r="E73" s="89"/>
      <c r="F73" s="89"/>
    </row>
    <row r="74" spans="1:6" s="134" customFormat="1" ht="15.75" x14ac:dyDescent="0.2">
      <c r="A74" s="89"/>
      <c r="B74" s="89"/>
      <c r="C74" s="133" t="s">
        <v>13</v>
      </c>
      <c r="D74" s="136" t="s">
        <v>67</v>
      </c>
      <c r="E74" s="89"/>
      <c r="F74" s="89"/>
    </row>
    <row r="75" spans="1:6" s="134" customFormat="1" x14ac:dyDescent="0.2">
      <c r="A75" s="89"/>
      <c r="B75" s="89"/>
      <c r="C75" s="133" t="s">
        <v>13</v>
      </c>
      <c r="D75" s="78" t="e">
        <f>+(0.7854*(D69^2))*(1.486/D71)*((D69/4)^0.667)*(D72^0.5)</f>
        <v>#DIV/0!</v>
      </c>
      <c r="E75" s="89" t="s">
        <v>103</v>
      </c>
      <c r="F75" s="89"/>
    </row>
    <row r="76" spans="1:6" s="134" customFormat="1" x14ac:dyDescent="0.2">
      <c r="A76" s="89"/>
      <c r="B76" s="89"/>
      <c r="C76" s="89"/>
      <c r="D76" s="75"/>
      <c r="E76" s="89"/>
      <c r="F76" s="89"/>
    </row>
    <row r="77" spans="1:6" x14ac:dyDescent="0.2">
      <c r="A77" s="54" t="s">
        <v>60</v>
      </c>
    </row>
    <row r="78" spans="1:6" x14ac:dyDescent="0.2">
      <c r="A78" s="59"/>
      <c r="B78" s="57"/>
      <c r="C78" s="49" t="s">
        <v>66</v>
      </c>
      <c r="D78" s="60"/>
      <c r="E78" s="46" t="s">
        <v>103</v>
      </c>
    </row>
    <row r="79" spans="1:6" x14ac:dyDescent="0.2">
      <c r="A79" s="59"/>
      <c r="B79" s="57"/>
      <c r="C79" s="49"/>
    </row>
    <row r="80" spans="1:6" x14ac:dyDescent="0.2">
      <c r="A80" s="59"/>
      <c r="B80" s="57"/>
      <c r="C80" s="49" t="s">
        <v>65</v>
      </c>
      <c r="D80" s="55" t="s">
        <v>119</v>
      </c>
    </row>
    <row r="81" spans="1:6" x14ac:dyDescent="0.2">
      <c r="C81" s="49" t="s">
        <v>65</v>
      </c>
      <c r="D81" s="153" t="e">
        <f>+D78/(D8*D10)</f>
        <v>#DIV/0!</v>
      </c>
      <c r="E81" s="46" t="s">
        <v>130</v>
      </c>
    </row>
    <row r="82" spans="1:6" x14ac:dyDescent="0.2">
      <c r="C82" s="49"/>
    </row>
    <row r="83" spans="1:6" ht="15.75" x14ac:dyDescent="0.2">
      <c r="C83" s="49" t="s">
        <v>8</v>
      </c>
      <c r="D83" s="50" t="s">
        <v>114</v>
      </c>
    </row>
    <row r="84" spans="1:6" x14ac:dyDescent="0.2">
      <c r="C84" s="49" t="s">
        <v>8</v>
      </c>
      <c r="D84" s="48" t="e">
        <f>+((6562.5/D81)^0.5)-25</f>
        <v>#DIV/0!</v>
      </c>
      <c r="E84" s="46" t="s">
        <v>124</v>
      </c>
    </row>
    <row r="85" spans="1:6" x14ac:dyDescent="0.2">
      <c r="C85" s="49"/>
    </row>
    <row r="86" spans="1:6" x14ac:dyDescent="0.2">
      <c r="A86" s="57"/>
      <c r="C86" s="49" t="s">
        <v>64</v>
      </c>
      <c r="D86" s="50" t="s">
        <v>115</v>
      </c>
      <c r="E86" s="57"/>
    </row>
    <row r="87" spans="1:6" x14ac:dyDescent="0.2">
      <c r="C87" s="49" t="s">
        <v>64</v>
      </c>
      <c r="D87" s="3" t="e">
        <f>+((10500*D84)/(D84+25))-(40*D81*D84)</f>
        <v>#DIV/0!</v>
      </c>
      <c r="E87" s="46" t="s">
        <v>129</v>
      </c>
    </row>
    <row r="88" spans="1:6" ht="13.5" thickBot="1" x14ac:dyDescent="0.25">
      <c r="B88" s="57"/>
      <c r="C88" s="57"/>
      <c r="E88" s="58"/>
    </row>
    <row r="89" spans="1:6" x14ac:dyDescent="0.2">
      <c r="A89" s="157"/>
      <c r="B89" s="158"/>
      <c r="C89" s="159" t="s">
        <v>63</v>
      </c>
      <c r="D89" s="160" t="s">
        <v>62</v>
      </c>
      <c r="E89" s="161"/>
    </row>
    <row r="90" spans="1:6" ht="13.5" thickBot="1" x14ac:dyDescent="0.25">
      <c r="A90" s="162"/>
      <c r="B90" s="163"/>
      <c r="C90" s="164" t="s">
        <v>16</v>
      </c>
      <c r="D90" s="165" t="e">
        <f>+D87*D8*D10</f>
        <v>#DIV/0!</v>
      </c>
      <c r="E90" s="166" t="s">
        <v>94</v>
      </c>
    </row>
    <row r="91" spans="1:6" x14ac:dyDescent="0.2">
      <c r="C91" s="49"/>
      <c r="D91" s="56"/>
    </row>
    <row r="92" spans="1:6" x14ac:dyDescent="0.2">
      <c r="C92" s="49" t="s">
        <v>132</v>
      </c>
      <c r="D92" s="156"/>
      <c r="E92" s="46" t="s">
        <v>94</v>
      </c>
    </row>
    <row r="93" spans="1:6" x14ac:dyDescent="0.2">
      <c r="A93" s="69"/>
      <c r="B93" s="69"/>
      <c r="C93" s="69"/>
      <c r="D93" s="85"/>
      <c r="E93" s="69"/>
      <c r="F93" s="69"/>
    </row>
    <row r="94" spans="1:6" x14ac:dyDescent="0.2">
      <c r="A94" s="100" t="s">
        <v>97</v>
      </c>
      <c r="B94" s="1"/>
      <c r="C94" s="1"/>
      <c r="D94" s="101"/>
      <c r="E94" s="1"/>
      <c r="F94" s="69"/>
    </row>
    <row r="95" spans="1:6" ht="15" thickBot="1" x14ac:dyDescent="0.3">
      <c r="A95" s="1"/>
      <c r="B95" s="1"/>
      <c r="C95" s="102" t="s">
        <v>134</v>
      </c>
      <c r="D95" s="103" t="s">
        <v>100</v>
      </c>
      <c r="E95" s="1"/>
      <c r="F95" s="69"/>
    </row>
    <row r="96" spans="1:6" ht="15" thickBot="1" x14ac:dyDescent="0.3">
      <c r="A96" s="1"/>
      <c r="B96" s="1"/>
      <c r="C96" s="104" t="s">
        <v>134</v>
      </c>
      <c r="D96" s="105" t="e">
        <f>3630*D8*D10</f>
        <v>#DIV/0!</v>
      </c>
      <c r="E96" s="106" t="s">
        <v>94</v>
      </c>
      <c r="F96" s="69"/>
    </row>
    <row r="97" spans="1:6" x14ac:dyDescent="0.2">
      <c r="A97" s="1"/>
      <c r="B97" s="1"/>
      <c r="C97" s="102"/>
      <c r="D97" s="101"/>
      <c r="E97" s="1"/>
      <c r="F97" s="69"/>
    </row>
    <row r="98" spans="1:6" x14ac:dyDescent="0.2">
      <c r="A98" s="100" t="s">
        <v>98</v>
      </c>
      <c r="B98" s="1"/>
      <c r="C98" s="102"/>
      <c r="D98" s="101"/>
      <c r="E98" s="1"/>
      <c r="F98" s="69"/>
    </row>
    <row r="99" spans="1:6" x14ac:dyDescent="0.2">
      <c r="A99" s="1" t="s">
        <v>101</v>
      </c>
      <c r="B99" s="1"/>
      <c r="C99" s="102"/>
      <c r="D99" s="101"/>
      <c r="E99" s="1"/>
      <c r="F99" s="69"/>
    </row>
    <row r="100" spans="1:6" ht="14.25" x14ac:dyDescent="0.25">
      <c r="A100" s="102" t="s">
        <v>102</v>
      </c>
      <c r="B100" s="122"/>
      <c r="C100" s="102" t="s">
        <v>135</v>
      </c>
      <c r="D100" s="103" t="s">
        <v>137</v>
      </c>
      <c r="E100" s="1"/>
      <c r="F100" s="69"/>
    </row>
    <row r="101" spans="1:6" ht="14.25" x14ac:dyDescent="0.25">
      <c r="A101" s="1"/>
      <c r="B101" s="1"/>
      <c r="C101" s="102" t="s">
        <v>136</v>
      </c>
      <c r="D101" s="107" t="e">
        <f>D96/(B100*3600)</f>
        <v>#DIV/0!</v>
      </c>
      <c r="E101" s="1" t="s">
        <v>103</v>
      </c>
      <c r="F101" s="69"/>
    </row>
    <row r="102" spans="1:6" x14ac:dyDescent="0.2">
      <c r="A102" s="108"/>
      <c r="B102" s="1"/>
      <c r="C102" s="102"/>
      <c r="D102" s="101"/>
      <c r="E102" s="1"/>
      <c r="F102" s="69"/>
    </row>
    <row r="103" spans="1:6" x14ac:dyDescent="0.2">
      <c r="A103" s="100" t="s">
        <v>99</v>
      </c>
      <c r="B103" s="1"/>
      <c r="C103" s="1"/>
      <c r="D103" s="109"/>
      <c r="E103" s="1"/>
      <c r="F103" s="69"/>
    </row>
    <row r="104" spans="1:6" ht="14.25" x14ac:dyDescent="0.25">
      <c r="A104" s="1"/>
      <c r="B104" s="1"/>
      <c r="C104" s="102" t="s">
        <v>104</v>
      </c>
      <c r="D104" s="1" t="s">
        <v>105</v>
      </c>
      <c r="E104" s="1"/>
      <c r="F104" s="69"/>
    </row>
    <row r="105" spans="1:6" x14ac:dyDescent="0.2">
      <c r="A105" s="1"/>
      <c r="B105" s="1"/>
      <c r="C105" s="102" t="s">
        <v>106</v>
      </c>
      <c r="D105" s="123"/>
      <c r="E105" s="110" t="s">
        <v>107</v>
      </c>
      <c r="F105" s="69"/>
    </row>
    <row r="106" spans="1:6" x14ac:dyDescent="0.2">
      <c r="A106" s="1"/>
      <c r="B106" s="1"/>
      <c r="C106" s="102" t="s">
        <v>108</v>
      </c>
      <c r="D106" s="123"/>
      <c r="E106" s="110" t="s">
        <v>107</v>
      </c>
      <c r="F106" s="69"/>
    </row>
    <row r="107" spans="1:6" ht="14.25" x14ac:dyDescent="0.25">
      <c r="A107" s="1"/>
      <c r="B107" s="1"/>
      <c r="C107" s="102" t="s">
        <v>113</v>
      </c>
      <c r="D107" s="111">
        <f>0.667*(D105-D106)</f>
        <v>0</v>
      </c>
      <c r="E107" s="110" t="s">
        <v>107</v>
      </c>
      <c r="F107" s="69"/>
    </row>
    <row r="108" spans="1:6" x14ac:dyDescent="0.2">
      <c r="A108" s="1"/>
      <c r="B108" s="19"/>
      <c r="C108" s="1"/>
      <c r="D108" s="109"/>
      <c r="E108" s="1"/>
      <c r="F108" s="69"/>
    </row>
    <row r="109" spans="1:6" ht="16.5" x14ac:dyDescent="0.25">
      <c r="A109" s="1"/>
      <c r="B109" s="1"/>
      <c r="C109" s="102" t="s">
        <v>163</v>
      </c>
      <c r="D109" s="103" t="s">
        <v>138</v>
      </c>
      <c r="E109" s="1"/>
      <c r="F109" s="69"/>
    </row>
    <row r="110" spans="1:6" ht="14.25" x14ac:dyDescent="0.25">
      <c r="A110" s="1"/>
      <c r="B110" s="1"/>
      <c r="C110" s="102" t="s">
        <v>163</v>
      </c>
      <c r="D110" s="107" t="e">
        <f>D101/((0.62)*(64.4*D107)^0.5)</f>
        <v>#DIV/0!</v>
      </c>
      <c r="E110" s="1" t="s">
        <v>109</v>
      </c>
      <c r="F110" s="69"/>
    </row>
    <row r="111" spans="1:6" ht="13.5" thickBot="1" x14ac:dyDescent="0.25">
      <c r="A111" s="1"/>
      <c r="B111" s="1"/>
      <c r="C111" s="102" t="s">
        <v>110</v>
      </c>
      <c r="D111" s="112" t="e">
        <f>SQRT(D110*144*4/PI())</f>
        <v>#DIV/0!</v>
      </c>
      <c r="E111" s="113" t="s">
        <v>50</v>
      </c>
      <c r="F111" s="69"/>
    </row>
    <row r="112" spans="1:6" ht="13.5" thickBot="1" x14ac:dyDescent="0.25">
      <c r="A112" s="1"/>
      <c r="B112" s="114"/>
      <c r="C112" s="115" t="s">
        <v>111</v>
      </c>
      <c r="D112" s="124"/>
      <c r="E112" s="116" t="s">
        <v>50</v>
      </c>
      <c r="F112" s="69"/>
    </row>
    <row r="113" spans="1:8" x14ac:dyDescent="0.2">
      <c r="A113" s="1"/>
      <c r="B113" s="1"/>
      <c r="C113" s="1"/>
      <c r="D113" s="155" t="e">
        <f>IF(D111&lt;=2, "Minimum diameter of 2 inches", "Round to the Nearest 1/8 inch")</f>
        <v>#DIV/0!</v>
      </c>
      <c r="E113" s="118"/>
      <c r="F113" s="69"/>
    </row>
    <row r="114" spans="1:8" ht="14.25" x14ac:dyDescent="0.25">
      <c r="A114" s="1"/>
      <c r="B114" s="1"/>
      <c r="C114" s="102" t="s">
        <v>131</v>
      </c>
      <c r="D114" s="117">
        <f>PI()/4*(D112/12)^2</f>
        <v>0</v>
      </c>
      <c r="E114" s="1" t="s">
        <v>109</v>
      </c>
      <c r="F114" s="69"/>
    </row>
    <row r="115" spans="1:8" ht="14.25" x14ac:dyDescent="0.25">
      <c r="A115" s="1"/>
      <c r="B115" s="1"/>
      <c r="C115" s="119" t="s">
        <v>139</v>
      </c>
      <c r="D115" s="120">
        <f>(PI()*(D112/2/12)^2*((0.62)*(64.4*D107)^0.5))</f>
        <v>0</v>
      </c>
      <c r="E115" s="121" t="s">
        <v>103</v>
      </c>
    </row>
    <row r="116" spans="1:8" x14ac:dyDescent="0.2">
      <c r="A116" s="1"/>
      <c r="B116" s="1"/>
      <c r="C116" s="102" t="s">
        <v>42</v>
      </c>
      <c r="D116" s="101" t="e">
        <f>(D96/D115)/3600</f>
        <v>#DIV/0!</v>
      </c>
      <c r="E116" s="1" t="s">
        <v>112</v>
      </c>
      <c r="H116" s="47"/>
    </row>
    <row r="117" spans="1:8" x14ac:dyDescent="0.2">
      <c r="A117" s="69"/>
      <c r="B117" s="69"/>
      <c r="C117" s="69"/>
      <c r="D117" s="70"/>
      <c r="E117" s="69"/>
    </row>
    <row r="118" spans="1:8" ht="12.75" customHeight="1" x14ac:dyDescent="0.2">
      <c r="A118" s="229" t="s">
        <v>164</v>
      </c>
      <c r="B118" s="229"/>
      <c r="C118" s="229"/>
      <c r="D118" s="229"/>
      <c r="E118" s="229"/>
      <c r="F118" s="229"/>
    </row>
    <row r="119" spans="1:8" x14ac:dyDescent="0.2">
      <c r="A119" s="229"/>
      <c r="B119" s="229"/>
      <c r="C119" s="229"/>
      <c r="D119" s="229"/>
      <c r="E119" s="229"/>
      <c r="F119" s="229"/>
    </row>
    <row r="120" spans="1:8" x14ac:dyDescent="0.2">
      <c r="A120" s="229"/>
      <c r="B120" s="229"/>
      <c r="C120" s="229"/>
      <c r="D120" s="229"/>
      <c r="E120" s="229"/>
      <c r="F120" s="229"/>
    </row>
  </sheetData>
  <sheetProtection selectLockedCells="1"/>
  <dataConsolidate/>
  <mergeCells count="4">
    <mergeCell ref="B2:C2"/>
    <mergeCell ref="B3:C3"/>
    <mergeCell ref="B4:C4"/>
    <mergeCell ref="A118:F120"/>
  </mergeCells>
  <conditionalFormatting sqref="D113:D114">
    <cfRule type="containsText" dxfId="1" priority="1" operator="containsText" text="Min">
      <formula>NOT(ISERROR(SEARCH("Min",D113)))</formula>
    </cfRule>
  </conditionalFormatting>
  <dataValidations count="3">
    <dataValidation type="list" allowBlank="1" showInputMessage="1" showErrorMessage="1" sqref="B100" xr:uid="{690C2249-BE7F-493D-B54C-6665994BC4A9}">
      <formula1>"18,19,20,21,22,23,24"</formula1>
    </dataValidation>
    <dataValidation type="list" allowBlank="1" showInputMessage="1" showErrorMessage="1" sqref="D68" xr:uid="{00000000-0002-0000-0400-000001000000}">
      <formula1>"4,6,10,12,15,18,21,24"</formula1>
    </dataValidation>
    <dataValidation type="list" allowBlank="1" showInputMessage="1" showErrorMessage="1" sqref="D71" xr:uid="{00000000-0002-0000-0400-000002000000}">
      <formula1>"0.009,0.012,0.025"</formula1>
    </dataValidation>
  </dataValidations>
  <pageMargins left="0.7" right="0.7" top="0.75" bottom="0.75" header="0.3" footer="0.3"/>
  <pageSetup scale="91" orientation="portrait" r:id="rId1"/>
  <headerFooter alignWithMargins="0">
    <oddHeader>&amp;L&amp;"Times New Roman,Regular"&amp;12Carrollton Township
Stormwater Management Plan&amp;R&amp;"Times New Roman,Bold Italic"&amp;12&amp;A</oddHeader>
  </headerFooter>
  <rowBreaks count="1" manualBreakCount="1">
    <brk id="62" max="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AA089-5379-4728-8E78-8F8C4FEDA4BC}">
  <dimension ref="A2:M30"/>
  <sheetViews>
    <sheetView view="pageLayout" zoomScale="90" zoomScaleNormal="130" zoomScaleSheetLayoutView="120" zoomScalePageLayoutView="90" workbookViewId="0">
      <selection activeCell="A2" sqref="A2:D2"/>
    </sheetView>
  </sheetViews>
  <sheetFormatPr defaultColWidth="9.140625" defaultRowHeight="12.75" x14ac:dyDescent="0.2"/>
  <cols>
    <col min="1" max="1" width="36.28515625" style="45" customWidth="1"/>
    <col min="2" max="2" width="31" style="142" customWidth="1"/>
    <col min="3" max="3" width="14.85546875" style="45" customWidth="1"/>
    <col min="4" max="16384" width="9.140625" style="45"/>
  </cols>
  <sheetData>
    <row r="2" spans="1:13" ht="13.5" x14ac:dyDescent="0.25">
      <c r="A2" s="230" t="s">
        <v>161</v>
      </c>
      <c r="B2" s="230"/>
      <c r="C2" s="230"/>
      <c r="D2" s="230"/>
    </row>
    <row r="3" spans="1:13" ht="27" customHeight="1" x14ac:dyDescent="0.2">
      <c r="A3" s="231" t="s">
        <v>160</v>
      </c>
      <c r="B3" s="231"/>
      <c r="C3" s="231"/>
      <c r="D3" s="231"/>
    </row>
    <row r="4" spans="1:13" x14ac:dyDescent="0.2">
      <c r="A4" s="198"/>
    </row>
    <row r="5" spans="1:13" s="46" customFormat="1" x14ac:dyDescent="0.2">
      <c r="A5" s="232" t="s">
        <v>121</v>
      </c>
      <c r="B5" s="232"/>
      <c r="C5" s="232"/>
      <c r="D5" s="51"/>
    </row>
    <row r="6" spans="1:13" s="46" customFormat="1" x14ac:dyDescent="0.2">
      <c r="A6" s="49" t="s">
        <v>95</v>
      </c>
      <c r="B6" s="197">
        <f>'Stormwater Calculations'!D8</f>
        <v>0</v>
      </c>
      <c r="C6" s="53" t="s">
        <v>28</v>
      </c>
      <c r="D6" s="51"/>
    </row>
    <row r="7" spans="1:13" s="46" customFormat="1" ht="14.25" x14ac:dyDescent="0.25">
      <c r="A7" s="49" t="s">
        <v>120</v>
      </c>
      <c r="B7" s="197" t="e">
        <f>'Runoff Coefficient'!D15</f>
        <v>#DIV/0!</v>
      </c>
      <c r="C7" s="195"/>
      <c r="D7" s="51"/>
    </row>
    <row r="8" spans="1:13" s="46" customFormat="1" x14ac:dyDescent="0.2">
      <c r="A8" s="195"/>
      <c r="B8" s="196"/>
      <c r="C8" s="195"/>
      <c r="D8" s="51"/>
    </row>
    <row r="9" spans="1:13" s="46" customFormat="1" ht="14.25" x14ac:dyDescent="0.25">
      <c r="A9" s="49" t="s">
        <v>49</v>
      </c>
      <c r="B9" s="189" t="s">
        <v>159</v>
      </c>
      <c r="L9" s="49"/>
      <c r="M9" s="50"/>
    </row>
    <row r="10" spans="1:13" s="46" customFormat="1" ht="14.25" x14ac:dyDescent="0.25">
      <c r="A10" s="49" t="s">
        <v>49</v>
      </c>
      <c r="B10" s="51" t="e">
        <f>7768*B6*B7</f>
        <v>#DIV/0!</v>
      </c>
      <c r="C10" s="46" t="s">
        <v>94</v>
      </c>
      <c r="L10" s="49"/>
      <c r="M10" s="50"/>
    </row>
    <row r="11" spans="1:13" s="46" customFormat="1" x14ac:dyDescent="0.2">
      <c r="B11" s="51"/>
      <c r="C11" s="49"/>
      <c r="D11" s="51"/>
      <c r="L11" s="49"/>
      <c r="M11" s="50"/>
    </row>
    <row r="12" spans="1:13" s="46" customFormat="1" x14ac:dyDescent="0.2">
      <c r="A12" s="54" t="s">
        <v>158</v>
      </c>
      <c r="C12" s="49"/>
      <c r="D12" s="51"/>
      <c r="L12" s="49"/>
      <c r="M12" s="50"/>
    </row>
    <row r="13" spans="1:13" s="46" customFormat="1" ht="14.25" x14ac:dyDescent="0.25">
      <c r="A13" s="49" t="s">
        <v>157</v>
      </c>
      <c r="B13" s="194">
        <v>48</v>
      </c>
      <c r="C13" s="46" t="s">
        <v>112</v>
      </c>
      <c r="L13" s="49"/>
      <c r="M13" s="50"/>
    </row>
    <row r="14" spans="1:13" s="46" customFormat="1" ht="14.25" x14ac:dyDescent="0.25">
      <c r="A14" s="49" t="s">
        <v>155</v>
      </c>
      <c r="B14" s="189" t="s">
        <v>156</v>
      </c>
      <c r="C14" s="189"/>
      <c r="L14" s="49"/>
      <c r="M14" s="50"/>
    </row>
    <row r="15" spans="1:13" s="46" customFormat="1" ht="14.25" x14ac:dyDescent="0.25">
      <c r="A15" s="49" t="s">
        <v>155</v>
      </c>
      <c r="B15" s="188" t="e">
        <f>B10/(B13*3600)</f>
        <v>#DIV/0!</v>
      </c>
      <c r="C15" s="46" t="s">
        <v>103</v>
      </c>
      <c r="L15" s="49"/>
      <c r="M15" s="50"/>
    </row>
    <row r="16" spans="1:13" s="46" customFormat="1" x14ac:dyDescent="0.2">
      <c r="B16" s="51"/>
      <c r="C16" s="49"/>
      <c r="D16" s="51"/>
      <c r="L16" s="49"/>
      <c r="M16" s="50"/>
    </row>
    <row r="17" spans="1:13" s="46" customFormat="1" x14ac:dyDescent="0.2">
      <c r="A17" s="54" t="s">
        <v>58</v>
      </c>
      <c r="B17" s="50"/>
      <c r="L17" s="49"/>
      <c r="M17" s="50"/>
    </row>
    <row r="18" spans="1:13" s="46" customFormat="1" ht="14.25" x14ac:dyDescent="0.25">
      <c r="B18" s="50" t="s">
        <v>57</v>
      </c>
      <c r="L18" s="49"/>
      <c r="M18" s="50"/>
    </row>
    <row r="19" spans="1:13" s="46" customFormat="1" x14ac:dyDescent="0.2">
      <c r="A19" s="49" t="s">
        <v>123</v>
      </c>
      <c r="B19" s="88">
        <v>2</v>
      </c>
      <c r="C19" s="53" t="s">
        <v>107</v>
      </c>
      <c r="D19" s="189"/>
      <c r="L19" s="49"/>
      <c r="M19" s="50"/>
    </row>
    <row r="20" spans="1:13" s="46" customFormat="1" x14ac:dyDescent="0.2">
      <c r="A20" s="193" t="s">
        <v>122</v>
      </c>
      <c r="B20" s="192">
        <v>1</v>
      </c>
      <c r="C20" s="53" t="s">
        <v>107</v>
      </c>
      <c r="D20" s="189"/>
      <c r="L20" s="49"/>
    </row>
    <row r="21" spans="1:13" s="46" customFormat="1" ht="14.25" x14ac:dyDescent="0.25">
      <c r="A21" s="52" t="s">
        <v>48</v>
      </c>
      <c r="B21" s="191">
        <f>0.667*(B19-B20)</f>
        <v>0.66700000000000004</v>
      </c>
      <c r="C21" s="53" t="s">
        <v>107</v>
      </c>
      <c r="D21" s="189"/>
      <c r="L21" s="49"/>
    </row>
    <row r="22" spans="1:13" s="46" customFormat="1" x14ac:dyDescent="0.2">
      <c r="A22" s="52"/>
      <c r="B22" s="190"/>
      <c r="C22" s="53"/>
      <c r="D22" s="189"/>
      <c r="L22" s="49"/>
    </row>
    <row r="23" spans="1:13" s="46" customFormat="1" ht="16.5" x14ac:dyDescent="0.25">
      <c r="A23" s="49" t="s">
        <v>153</v>
      </c>
      <c r="B23" s="189" t="s">
        <v>154</v>
      </c>
      <c r="K23" s="49"/>
    </row>
    <row r="24" spans="1:13" s="46" customFormat="1" ht="14.25" x14ac:dyDescent="0.25">
      <c r="A24" s="49" t="s">
        <v>153</v>
      </c>
      <c r="B24" s="188" t="e">
        <f>B15/((0.62)*(64.4*B21)^0.5)</f>
        <v>#DIV/0!</v>
      </c>
      <c r="C24" s="46" t="s">
        <v>109</v>
      </c>
    </row>
    <row r="25" spans="1:13" s="46" customFormat="1" ht="13.5" thickBot="1" x14ac:dyDescent="0.25">
      <c r="A25" s="49" t="s">
        <v>152</v>
      </c>
      <c r="B25" s="187" t="e">
        <f>SQRT(B24*144*4/PI())</f>
        <v>#DIV/0!</v>
      </c>
      <c r="C25" s="186" t="s">
        <v>50</v>
      </c>
      <c r="H25" s="47"/>
      <c r="K25" s="53"/>
      <c r="L25" s="51"/>
    </row>
    <row r="26" spans="1:13" s="46" customFormat="1" ht="13.5" thickBot="1" x14ac:dyDescent="0.25">
      <c r="A26" s="185" t="s">
        <v>151</v>
      </c>
      <c r="B26" s="184">
        <v>2</v>
      </c>
      <c r="C26" s="183" t="s">
        <v>50</v>
      </c>
      <c r="D26" s="51"/>
    </row>
    <row r="27" spans="1:13" s="46" customFormat="1" x14ac:dyDescent="0.2">
      <c r="B27" s="182" t="e">
        <f>IF(B25&lt;=2, "Minimum diameter of 2 inches", "Round to the Nearest 1/8 inch")</f>
        <v>#DIV/0!</v>
      </c>
      <c r="C27" s="181"/>
      <c r="D27" s="51"/>
    </row>
    <row r="28" spans="1:13" s="46" customFormat="1" x14ac:dyDescent="0.2">
      <c r="B28" s="51"/>
    </row>
    <row r="29" spans="1:13" s="46" customFormat="1" ht="14.25" x14ac:dyDescent="0.25">
      <c r="A29" s="180" t="s">
        <v>150</v>
      </c>
      <c r="B29" s="179">
        <f>(PI()*(B26/2/12)^2*((0.62)*(64.4*B21)^0.5))</f>
        <v>8.8651261659308186E-2</v>
      </c>
      <c r="C29" s="178" t="s">
        <v>103</v>
      </c>
      <c r="K29" s="52"/>
      <c r="L29" s="51"/>
    </row>
    <row r="30" spans="1:13" s="46" customFormat="1" x14ac:dyDescent="0.2">
      <c r="A30" s="52" t="s">
        <v>149</v>
      </c>
      <c r="B30" s="177" t="e">
        <f>(B10/B29)/3600</f>
        <v>#DIV/0!</v>
      </c>
      <c r="C30" s="46" t="s">
        <v>112</v>
      </c>
    </row>
  </sheetData>
  <sheetProtection selectLockedCells="1"/>
  <mergeCells count="3">
    <mergeCell ref="A2:D2"/>
    <mergeCell ref="A3:D3"/>
    <mergeCell ref="A5:C5"/>
  </mergeCells>
  <conditionalFormatting sqref="B27">
    <cfRule type="containsText" dxfId="0" priority="1" operator="containsText" text="Min">
      <formula>NOT(ISERROR(SEARCH("Min",B27)))</formula>
    </cfRule>
  </conditionalFormatting>
  <pageMargins left="0.7" right="0.7" top="0.75" bottom="0.75" header="0.3" footer="0.3"/>
  <pageSetup orientation="portrait" r:id="rId1"/>
  <headerFooter>
    <oddHeader xml:space="preserve">&amp;L&amp;"Times New Roman,Regular"&amp;12Carrollton Township
Stormwater Management Plan&amp;R&amp;"Times New Roman,Bold Italic"&amp;12&amp;A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Site Description</vt:lpstr>
      <vt:lpstr>Runoff Coefficient</vt:lpstr>
      <vt:lpstr>Stormwater Calculations</vt:lpstr>
      <vt:lpstr>Channel Protection Calculations</vt:lpstr>
      <vt:lpstr>'Runoff Coefficient'!Print_Area</vt:lpstr>
      <vt:lpstr>'Site Description'!Print_Area</vt:lpstr>
      <vt:lpstr>'Stormwater Calculations'!Print_Area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Storage Determination - Thomas Twp</dc:title>
  <dc:creator>Authorized Gateway Customer</dc:creator>
  <cp:lastModifiedBy>Martell, Erica A.</cp:lastModifiedBy>
  <cp:lastPrinted>2020-04-17T14:32:01Z</cp:lastPrinted>
  <dcterms:created xsi:type="dcterms:W3CDTF">1998-07-08T13:36:30Z</dcterms:created>
  <dcterms:modified xsi:type="dcterms:W3CDTF">2020-04-17T14:32:08Z</dcterms:modified>
</cp:coreProperties>
</file>